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ianfranco/Desktop/"/>
    </mc:Choice>
  </mc:AlternateContent>
  <xr:revisionPtr revIDLastSave="0" documentId="8_{806E062B-8C53-F946-B9D3-F63A656B618F}" xr6:coauthVersionLast="47" xr6:coauthVersionMax="47" xr10:uidLastSave="{00000000-0000-0000-0000-000000000000}"/>
  <bookViews>
    <workbookView xWindow="-38400" yWindow="-1780" windowWidth="38400" windowHeight="21600" xr2:uid="{E1B5ED8C-9764-4077-88A2-1938F9B0736D}"/>
  </bookViews>
  <sheets>
    <sheet name="ModPEF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68" i="1" l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X59" i="1"/>
  <c r="W59" i="1"/>
  <c r="V59" i="1"/>
  <c r="U59" i="1"/>
  <c r="T59" i="1"/>
  <c r="T35" i="1" s="1"/>
  <c r="S59" i="1"/>
  <c r="R59" i="1"/>
  <c r="Q59" i="1"/>
  <c r="P59" i="1"/>
  <c r="O59" i="1"/>
  <c r="N59" i="1"/>
  <c r="M59" i="1"/>
  <c r="L59" i="1"/>
  <c r="L35" i="1" s="1"/>
  <c r="K59" i="1"/>
  <c r="J59" i="1"/>
  <c r="I59" i="1"/>
  <c r="H59" i="1"/>
  <c r="G59" i="1"/>
  <c r="F59" i="1"/>
  <c r="E59" i="1"/>
  <c r="F51" i="1"/>
  <c r="E50" i="1"/>
  <c r="E51" i="1" s="1"/>
  <c r="D50" i="1"/>
  <c r="D51" i="1" s="1"/>
  <c r="G48" i="1"/>
  <c r="G50" i="1" s="1"/>
  <c r="G51" i="1" s="1"/>
  <c r="E48" i="1"/>
  <c r="F48" i="1" s="1"/>
  <c r="F50" i="1" s="1"/>
  <c r="G42" i="1"/>
  <c r="F42" i="1"/>
  <c r="E42" i="1"/>
  <c r="X35" i="1"/>
  <c r="W35" i="1"/>
  <c r="V35" i="1"/>
  <c r="U35" i="1"/>
  <c r="S35" i="1"/>
  <c r="R35" i="1"/>
  <c r="Q35" i="1"/>
  <c r="P35" i="1"/>
  <c r="O35" i="1"/>
  <c r="N35" i="1"/>
  <c r="M35" i="1"/>
  <c r="K35" i="1"/>
  <c r="J35" i="1"/>
  <c r="I35" i="1"/>
  <c r="H35" i="1"/>
  <c r="G35" i="1"/>
  <c r="F35" i="1"/>
  <c r="E35" i="1"/>
  <c r="U30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X25" i="1"/>
  <c r="W25" i="1"/>
  <c r="W22" i="1" s="1"/>
  <c r="W30" i="1" s="1"/>
  <c r="V25" i="1"/>
  <c r="V22" i="1" s="1"/>
  <c r="V30" i="1" s="1"/>
  <c r="V34" i="1" s="1"/>
  <c r="V37" i="1" s="1"/>
  <c r="V41" i="1" s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X24" i="1"/>
  <c r="W24" i="1"/>
  <c r="V24" i="1"/>
  <c r="U24" i="1"/>
  <c r="T24" i="1"/>
  <c r="S24" i="1"/>
  <c r="R24" i="1"/>
  <c r="Q24" i="1"/>
  <c r="P24" i="1"/>
  <c r="O24" i="1"/>
  <c r="O22" i="1" s="1"/>
  <c r="N24" i="1"/>
  <c r="N22" i="1" s="1"/>
  <c r="M24" i="1"/>
  <c r="M22" i="1" s="1"/>
  <c r="L24" i="1"/>
  <c r="K24" i="1"/>
  <c r="J24" i="1"/>
  <c r="I24" i="1"/>
  <c r="H24" i="1"/>
  <c r="G24" i="1"/>
  <c r="F24" i="1"/>
  <c r="E24" i="1"/>
  <c r="E22" i="1" s="1"/>
  <c r="E30" i="1" s="1"/>
  <c r="E34" i="1" s="1"/>
  <c r="E37" i="1" s="1"/>
  <c r="E41" i="1" s="1"/>
  <c r="D24" i="1"/>
  <c r="X23" i="1"/>
  <c r="X22" i="1" s="1"/>
  <c r="X30" i="1" s="1"/>
  <c r="X34" i="1" s="1"/>
  <c r="X37" i="1" s="1"/>
  <c r="X41" i="1" s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J22" i="1" s="1"/>
  <c r="I23" i="1"/>
  <c r="I22" i="1" s="1"/>
  <c r="H23" i="1"/>
  <c r="G23" i="1"/>
  <c r="F23" i="1"/>
  <c r="E23" i="1"/>
  <c r="D23" i="1"/>
  <c r="U22" i="1"/>
  <c r="Q22" i="1"/>
  <c r="P22" i="1"/>
  <c r="P30" i="1" s="1"/>
  <c r="P34" i="1" s="1"/>
  <c r="P37" i="1" s="1"/>
  <c r="P41" i="1" s="1"/>
  <c r="H22" i="1"/>
  <c r="H30" i="1" s="1"/>
  <c r="H34" i="1" s="1"/>
  <c r="H37" i="1" s="1"/>
  <c r="H41" i="1" s="1"/>
  <c r="G22" i="1"/>
  <c r="G30" i="1" s="1"/>
  <c r="G34" i="1" s="1"/>
  <c r="G37" i="1" s="1"/>
  <c r="G41" i="1" s="1"/>
  <c r="F22" i="1"/>
  <c r="F30" i="1" s="1"/>
  <c r="F34" i="1" s="1"/>
  <c r="F37" i="1" s="1"/>
  <c r="F41" i="1" s="1"/>
  <c r="X21" i="1"/>
  <c r="W21" i="1"/>
  <c r="V21" i="1"/>
  <c r="U21" i="1"/>
  <c r="T21" i="1"/>
  <c r="S21" i="1"/>
  <c r="R21" i="1"/>
  <c r="Q21" i="1"/>
  <c r="P21" i="1"/>
  <c r="O21" i="1"/>
  <c r="O30" i="1" s="1"/>
  <c r="N21" i="1"/>
  <c r="N30" i="1" s="1"/>
  <c r="M21" i="1"/>
  <c r="M30" i="1" s="1"/>
  <c r="L21" i="1"/>
  <c r="K21" i="1"/>
  <c r="J21" i="1"/>
  <c r="I21" i="1"/>
  <c r="H21" i="1"/>
  <c r="G21" i="1"/>
  <c r="F21" i="1"/>
  <c r="E21" i="1"/>
  <c r="D21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H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X10" i="1"/>
  <c r="X14" i="1" s="1"/>
  <c r="W10" i="1"/>
  <c r="V10" i="1"/>
  <c r="U10" i="1"/>
  <c r="U14" i="1" s="1"/>
  <c r="T10" i="1"/>
  <c r="T14" i="1" s="1"/>
  <c r="S10" i="1"/>
  <c r="R10" i="1"/>
  <c r="Q10" i="1"/>
  <c r="P10" i="1"/>
  <c r="O10" i="1"/>
  <c r="N10" i="1"/>
  <c r="M10" i="1"/>
  <c r="M14" i="1" s="1"/>
  <c r="L10" i="1"/>
  <c r="K10" i="1"/>
  <c r="J10" i="1"/>
  <c r="I10" i="1"/>
  <c r="H10" i="1"/>
  <c r="G10" i="1"/>
  <c r="F10" i="1"/>
  <c r="E10" i="1"/>
  <c r="D10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I14" i="1" s="1"/>
  <c r="H9" i="1"/>
  <c r="G9" i="1"/>
  <c r="F9" i="1"/>
  <c r="E9" i="1"/>
  <c r="E14" i="1" s="1"/>
  <c r="D9" i="1"/>
  <c r="X8" i="1"/>
  <c r="W8" i="1"/>
  <c r="W14" i="1" s="1"/>
  <c r="V8" i="1"/>
  <c r="V14" i="1" s="1"/>
  <c r="U8" i="1"/>
  <c r="T8" i="1"/>
  <c r="S8" i="1"/>
  <c r="R8" i="1"/>
  <c r="Q8" i="1"/>
  <c r="P8" i="1"/>
  <c r="O8" i="1"/>
  <c r="N8" i="1"/>
  <c r="N14" i="1" s="1"/>
  <c r="M8" i="1"/>
  <c r="L8" i="1"/>
  <c r="K8" i="1"/>
  <c r="J8" i="1"/>
  <c r="I8" i="1"/>
  <c r="H8" i="1"/>
  <c r="G8" i="1"/>
  <c r="F8" i="1"/>
  <c r="F14" i="1" s="1"/>
  <c r="E8" i="1"/>
  <c r="D8" i="1"/>
  <c r="X7" i="1"/>
  <c r="W7" i="1"/>
  <c r="V7" i="1"/>
  <c r="U7" i="1"/>
  <c r="T7" i="1"/>
  <c r="S7" i="1"/>
  <c r="S14" i="1" s="1"/>
  <c r="R7" i="1"/>
  <c r="Q7" i="1"/>
  <c r="Q14" i="1" s="1"/>
  <c r="P7" i="1"/>
  <c r="P14" i="1" s="1"/>
  <c r="O7" i="1"/>
  <c r="O14" i="1" s="1"/>
  <c r="N7" i="1"/>
  <c r="M7" i="1"/>
  <c r="L7" i="1"/>
  <c r="L14" i="1" s="1"/>
  <c r="K7" i="1"/>
  <c r="K14" i="1" s="1"/>
  <c r="J7" i="1"/>
  <c r="I7" i="1"/>
  <c r="H7" i="1"/>
  <c r="G7" i="1"/>
  <c r="G14" i="1" s="1"/>
  <c r="F7" i="1"/>
  <c r="E7" i="1"/>
  <c r="D7" i="1"/>
  <c r="D14" i="1" s="1"/>
  <c r="F43" i="1" l="1"/>
  <c r="G43" i="1"/>
  <c r="E43" i="1"/>
  <c r="E46" i="1" s="1"/>
  <c r="N34" i="1"/>
  <c r="N37" i="1" s="1"/>
  <c r="N41" i="1" s="1"/>
  <c r="H43" i="1"/>
  <c r="M34" i="1"/>
  <c r="M37" i="1" s="1"/>
  <c r="M41" i="1" s="1"/>
  <c r="O34" i="1"/>
  <c r="O37" i="1" s="1"/>
  <c r="O41" i="1" s="1"/>
  <c r="W34" i="1"/>
  <c r="W37" i="1" s="1"/>
  <c r="W41" i="1" s="1"/>
  <c r="J30" i="1"/>
  <c r="D30" i="1"/>
  <c r="D34" i="1" s="1"/>
  <c r="D37" i="1" s="1"/>
  <c r="D41" i="1" s="1"/>
  <c r="K22" i="1"/>
  <c r="K30" i="1" s="1"/>
  <c r="K34" i="1" s="1"/>
  <c r="K37" i="1" s="1"/>
  <c r="K41" i="1" s="1"/>
  <c r="S22" i="1"/>
  <c r="S30" i="1" s="1"/>
  <c r="S34" i="1" s="1"/>
  <c r="S37" i="1" s="1"/>
  <c r="S41" i="1" s="1"/>
  <c r="R22" i="1"/>
  <c r="R30" i="1" s="1"/>
  <c r="R34" i="1" s="1"/>
  <c r="R37" i="1" s="1"/>
  <c r="R41" i="1" s="1"/>
  <c r="D22" i="1"/>
  <c r="L22" i="1"/>
  <c r="T22" i="1"/>
  <c r="T30" i="1" s="1"/>
  <c r="T34" i="1" s="1"/>
  <c r="T37" i="1" s="1"/>
  <c r="T41" i="1" s="1"/>
  <c r="U34" i="1"/>
  <c r="U37" i="1" s="1"/>
  <c r="U41" i="1" s="1"/>
  <c r="H42" i="1"/>
  <c r="H48" i="1"/>
  <c r="L30" i="1"/>
  <c r="L34" i="1" s="1"/>
  <c r="L37" i="1" s="1"/>
  <c r="L41" i="1" s="1"/>
  <c r="D64" i="1"/>
  <c r="D52" i="1"/>
  <c r="D65" i="1" s="1"/>
  <c r="D2" i="1" s="1"/>
  <c r="J14" i="1"/>
  <c r="R14" i="1"/>
  <c r="I30" i="1"/>
  <c r="I34" i="1" s="1"/>
  <c r="I37" i="1" s="1"/>
  <c r="I41" i="1" s="1"/>
  <c r="Q30" i="1"/>
  <c r="Q34" i="1" s="1"/>
  <c r="Q37" i="1" s="1"/>
  <c r="Q41" i="1" s="1"/>
  <c r="E52" i="1" l="1"/>
  <c r="J34" i="1"/>
  <c r="J37" i="1" s="1"/>
  <c r="J41" i="1" s="1"/>
  <c r="I43" i="1"/>
  <c r="H50" i="1"/>
  <c r="H51" i="1" s="1"/>
  <c r="I48" i="1"/>
  <c r="E64" i="1"/>
  <c r="I42" i="1"/>
  <c r="I50" i="1" l="1"/>
  <c r="I51" i="1" s="1"/>
  <c r="J48" i="1"/>
  <c r="J42" i="1"/>
  <c r="F44" i="1"/>
  <c r="E65" i="1"/>
  <c r="E2" i="1" s="1"/>
  <c r="E54" i="1"/>
  <c r="E56" i="1" s="1"/>
  <c r="K48" i="1" l="1"/>
  <c r="J50" i="1"/>
  <c r="J51" i="1" s="1"/>
  <c r="K42" i="1"/>
  <c r="F52" i="1"/>
  <c r="F64" i="1"/>
  <c r="F46" i="1"/>
  <c r="J43" i="1"/>
  <c r="G44" i="1" l="1"/>
  <c r="F54" i="1"/>
  <c r="F56" i="1" s="1"/>
  <c r="F65" i="1"/>
  <c r="F2" i="1" s="1"/>
  <c r="L42" i="1"/>
  <c r="K43" i="1"/>
  <c r="L48" i="1"/>
  <c r="K50" i="1"/>
  <c r="K51" i="1" s="1"/>
  <c r="G64" i="1" l="1"/>
  <c r="G52" i="1"/>
  <c r="G46" i="1"/>
  <c r="M42" i="1"/>
  <c r="L43" i="1"/>
  <c r="M48" i="1"/>
  <c r="L50" i="1"/>
  <c r="L51" i="1" s="1"/>
  <c r="N42" i="1" l="1"/>
  <c r="M43" i="1"/>
  <c r="H44" i="1"/>
  <c r="G65" i="1"/>
  <c r="G2" i="1" s="1"/>
  <c r="G54" i="1"/>
  <c r="G56" i="1" s="1"/>
  <c r="N48" i="1"/>
  <c r="M50" i="1"/>
  <c r="M51" i="1" s="1"/>
  <c r="N50" i="1" l="1"/>
  <c r="N51" i="1" s="1"/>
  <c r="O48" i="1"/>
  <c r="H46" i="1"/>
  <c r="H64" i="1"/>
  <c r="H52" i="1"/>
  <c r="O42" i="1"/>
  <c r="N43" i="1"/>
  <c r="O50" i="1" l="1"/>
  <c r="O51" i="1" s="1"/>
  <c r="P48" i="1"/>
  <c r="I44" i="1"/>
  <c r="H54" i="1"/>
  <c r="H56" i="1" s="1"/>
  <c r="H65" i="1"/>
  <c r="H2" i="1" s="1"/>
  <c r="P42" i="1"/>
  <c r="O43" i="1"/>
  <c r="Q42" i="1" l="1"/>
  <c r="P43" i="1"/>
  <c r="I46" i="1"/>
  <c r="I52" i="1"/>
  <c r="I64" i="1"/>
  <c r="P50" i="1"/>
  <c r="P51" i="1" s="1"/>
  <c r="Q48" i="1"/>
  <c r="J44" i="1" l="1"/>
  <c r="I65" i="1"/>
  <c r="I2" i="1" s="1"/>
  <c r="I54" i="1"/>
  <c r="I56" i="1" s="1"/>
  <c r="Q50" i="1"/>
  <c r="Q51" i="1" s="1"/>
  <c r="R48" i="1"/>
  <c r="R42" i="1"/>
  <c r="Q43" i="1"/>
  <c r="S48" i="1" l="1"/>
  <c r="R50" i="1"/>
  <c r="R51" i="1" s="1"/>
  <c r="S42" i="1"/>
  <c r="R43" i="1"/>
  <c r="J64" i="1"/>
  <c r="J46" i="1"/>
  <c r="J52" i="1"/>
  <c r="K44" i="1" l="1"/>
  <c r="J54" i="1"/>
  <c r="J56" i="1" s="1"/>
  <c r="J65" i="1"/>
  <c r="J2" i="1" s="1"/>
  <c r="T42" i="1"/>
  <c r="S43" i="1"/>
  <c r="T48" i="1"/>
  <c r="S50" i="1"/>
  <c r="S51" i="1" s="1"/>
  <c r="U48" i="1" l="1"/>
  <c r="T50" i="1"/>
  <c r="T51" i="1" s="1"/>
  <c r="U42" i="1"/>
  <c r="T43" i="1"/>
  <c r="K64" i="1"/>
  <c r="K52" i="1"/>
  <c r="K46" i="1"/>
  <c r="L44" i="1" l="1"/>
  <c r="K54" i="1"/>
  <c r="K56" i="1" s="1"/>
  <c r="K65" i="1"/>
  <c r="K2" i="1" s="1"/>
  <c r="V42" i="1"/>
  <c r="U43" i="1"/>
  <c r="V48" i="1"/>
  <c r="U50" i="1"/>
  <c r="U51" i="1" s="1"/>
  <c r="W42" i="1" l="1"/>
  <c r="V43" i="1"/>
  <c r="L64" i="1"/>
  <c r="L52" i="1"/>
  <c r="L46" i="1"/>
  <c r="V50" i="1"/>
  <c r="V51" i="1" s="1"/>
  <c r="W48" i="1"/>
  <c r="M44" i="1" l="1"/>
  <c r="L65" i="1"/>
  <c r="L2" i="1" s="1"/>
  <c r="L54" i="1"/>
  <c r="L56" i="1" s="1"/>
  <c r="W50" i="1"/>
  <c r="W51" i="1" s="1"/>
  <c r="X48" i="1"/>
  <c r="X50" i="1" s="1"/>
  <c r="X51" i="1" s="1"/>
  <c r="X42" i="1"/>
  <c r="W43" i="1"/>
  <c r="X43" i="1" l="1"/>
  <c r="M46" i="1"/>
  <c r="M52" i="1"/>
  <c r="M64" i="1"/>
  <c r="N44" i="1" l="1"/>
  <c r="M54" i="1"/>
  <c r="M56" i="1" s="1"/>
  <c r="M65" i="1"/>
  <c r="M2" i="1" s="1"/>
  <c r="N52" i="1" l="1"/>
  <c r="N46" i="1"/>
  <c r="N64" i="1"/>
  <c r="O44" i="1" l="1"/>
  <c r="N65" i="1"/>
  <c r="N2" i="1" s="1"/>
  <c r="N54" i="1"/>
  <c r="N56" i="1" s="1"/>
  <c r="O46" i="1" l="1"/>
  <c r="O52" i="1"/>
  <c r="O64" i="1"/>
  <c r="P44" i="1" l="1"/>
  <c r="O65" i="1"/>
  <c r="O2" i="1" s="1"/>
  <c r="O54" i="1"/>
  <c r="O56" i="1" s="1"/>
  <c r="P52" i="1" l="1"/>
  <c r="P64" i="1"/>
  <c r="P46" i="1"/>
  <c r="Q44" i="1" l="1"/>
  <c r="P65" i="1"/>
  <c r="P2" i="1" s="1"/>
  <c r="P54" i="1"/>
  <c r="P56" i="1" s="1"/>
  <c r="Q64" i="1" l="1"/>
  <c r="Q52" i="1"/>
  <c r="Q46" i="1"/>
  <c r="R44" i="1" l="1"/>
  <c r="Q65" i="1"/>
  <c r="Q2" i="1" s="1"/>
  <c r="Q54" i="1"/>
  <c r="Q56" i="1" s="1"/>
  <c r="R46" i="1" l="1"/>
  <c r="R64" i="1"/>
  <c r="R52" i="1"/>
  <c r="S44" i="1" l="1"/>
  <c r="R65" i="1"/>
  <c r="R2" i="1" s="1"/>
  <c r="R54" i="1"/>
  <c r="R56" i="1" s="1"/>
  <c r="S46" i="1" l="1"/>
  <c r="S64" i="1"/>
  <c r="S52" i="1"/>
  <c r="T44" i="1" l="1"/>
  <c r="S54" i="1"/>
  <c r="S56" i="1" s="1"/>
  <c r="S65" i="1"/>
  <c r="S2" i="1" s="1"/>
  <c r="T46" i="1" l="1"/>
  <c r="T64" i="1"/>
  <c r="T52" i="1"/>
  <c r="U44" i="1" l="1"/>
  <c r="T65" i="1"/>
  <c r="T2" i="1" s="1"/>
  <c r="T54" i="1"/>
  <c r="T56" i="1" s="1"/>
  <c r="U64" i="1" l="1"/>
  <c r="U52" i="1"/>
  <c r="U46" i="1"/>
  <c r="V44" i="1" l="1"/>
  <c r="U54" i="1"/>
  <c r="U56" i="1" s="1"/>
  <c r="U65" i="1"/>
  <c r="U2" i="1" s="1"/>
  <c r="V64" i="1" l="1"/>
  <c r="V52" i="1"/>
  <c r="V46" i="1"/>
  <c r="W44" i="1" l="1"/>
  <c r="V65" i="1"/>
  <c r="V2" i="1" s="1"/>
  <c r="V54" i="1"/>
  <c r="V56" i="1" s="1"/>
  <c r="W64" i="1" l="1"/>
  <c r="W46" i="1"/>
  <c r="W52" i="1"/>
  <c r="X44" i="1" l="1"/>
  <c r="W65" i="1"/>
  <c r="W2" i="1" s="1"/>
  <c r="W54" i="1"/>
  <c r="W56" i="1" s="1"/>
  <c r="X64" i="1" l="1"/>
  <c r="X52" i="1"/>
  <c r="X46" i="1"/>
  <c r="X65" i="1" l="1"/>
  <c r="X2" i="1" s="1"/>
  <c r="X54" i="1"/>
  <c r="X5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Nicoletta Barabaschi</author>
  </authors>
  <commentList>
    <comment ref="E42" authorId="0" shapeId="0" xr:uid="{FB903733-A0AF-47EA-B58F-024C6238B5CB}">
      <text>
        <r>
          <rPr>
            <b/>
            <sz val="26"/>
            <color rgb="FF000000"/>
            <rFont val="Tahoma"/>
            <family val="2"/>
          </rPr>
          <t>Nicoletta Barabaschi:</t>
        </r>
        <r>
          <rPr>
            <sz val="26"/>
            <color rgb="FF000000"/>
            <rFont val="Tahoma"/>
            <family val="2"/>
          </rPr>
          <t xml:space="preserve">
</t>
        </r>
        <r>
          <rPr>
            <sz val="26"/>
            <color rgb="FF000000"/>
            <rFont val="Tahoma"/>
            <family val="2"/>
          </rPr>
          <t xml:space="preserve">Il ricavo è fittizio e posto convenzionalmente uguale al VRI.
</t>
        </r>
        <r>
          <rPr>
            <sz val="26"/>
            <color rgb="FF000000"/>
            <rFont val="Tahoma"/>
            <family val="2"/>
          </rPr>
          <t>Nel 2024 viene riproporzionato per tenere conto dell'aumento dei volumi, già incluso nei costi operativi</t>
        </r>
      </text>
    </comment>
  </commentList>
</comments>
</file>

<file path=xl/sharedStrings.xml><?xml version="1.0" encoding="utf-8"?>
<sst xmlns="http://schemas.openxmlformats.org/spreadsheetml/2006/main" count="98" uniqueCount="77">
  <si>
    <t>PEF Impianti di chiusura del ciclo "minimi", "minimi in parte" e impianti "intermedi" da cui provengono flussi indicati come in ingresso a impianti di chiusura del ciclo minimi - 2022-2025</t>
  </si>
  <si>
    <t>ASECO</t>
  </si>
  <si>
    <t>IMPIANTO DI XXX</t>
  </si>
  <si>
    <r>
      <t xml:space="preserve">COSTI OPERATIVI </t>
    </r>
    <r>
      <rPr>
        <sz val="12"/>
        <color theme="1"/>
        <rFont val="Century Gothic"/>
        <family val="2"/>
      </rPr>
      <t>al netto delle decurtazioni di cui al c. 7.3 MTR-2</t>
    </r>
  </si>
  <si>
    <t>B6) Per materie prime, sussidiarie, di consumo e merci</t>
  </si>
  <si>
    <t>B7) Per servizi</t>
  </si>
  <si>
    <t>B8) Per godimento beni di terzi</t>
  </si>
  <si>
    <t>B9) Per il personale</t>
  </si>
  <si>
    <t>B11) Variazione delle rimanenze</t>
  </si>
  <si>
    <t>B14) Oneri diversi di gestione</t>
  </si>
  <si>
    <r>
      <t xml:space="preserve">Altri costi   </t>
    </r>
    <r>
      <rPr>
        <i/>
        <sz val="11"/>
        <color theme="1"/>
        <rFont val="Century Gothic"/>
        <family val="2"/>
      </rPr>
      <t>CO</t>
    </r>
    <r>
      <rPr>
        <i/>
        <vertAlign val="subscript"/>
        <sz val="11"/>
        <color theme="1"/>
        <rFont val="Century Gothic"/>
        <family val="2"/>
      </rPr>
      <t>AL</t>
    </r>
  </si>
  <si>
    <t>Totale Costi Operativi</t>
  </si>
  <si>
    <t>COSTI OPERATIVI PREVISIONALI</t>
  </si>
  <si>
    <r>
      <t xml:space="preserve">Costi operativi incentivanti  di cui all'articolo 9.3 del MTR-2   </t>
    </r>
    <r>
      <rPr>
        <b/>
        <i/>
        <sz val="11"/>
        <color theme="1"/>
        <rFont val="Century Gothic"/>
        <family val="2"/>
      </rPr>
      <t>COI</t>
    </r>
    <r>
      <rPr>
        <b/>
        <i/>
        <vertAlign val="superscript"/>
        <sz val="11"/>
        <color theme="1"/>
        <rFont val="Century Gothic"/>
        <family val="2"/>
      </rPr>
      <t>EXP</t>
    </r>
  </si>
  <si>
    <t>Totale Costi Operativi Previsionali</t>
  </si>
  <si>
    <t>COSTI D'USO DEL CAPITALE</t>
  </si>
  <si>
    <r>
      <t xml:space="preserve">                  Ammortamenti   </t>
    </r>
    <r>
      <rPr>
        <b/>
        <i/>
        <sz val="11"/>
        <color theme="1"/>
        <rFont val="Century Gothic"/>
        <family val="2"/>
      </rPr>
      <t>Amm</t>
    </r>
  </si>
  <si>
    <r>
      <t xml:space="preserve">                  Accantonamenti   </t>
    </r>
    <r>
      <rPr>
        <b/>
        <i/>
        <sz val="11"/>
        <color theme="1"/>
        <rFont val="Century Gothic"/>
        <family val="2"/>
      </rPr>
      <t>Acc</t>
    </r>
  </si>
  <si>
    <t xml:space="preserve">                        - di cui costi di gestione post-operativa delle discariche</t>
  </si>
  <si>
    <t xml:space="preserve">                        - di cui per crediti</t>
  </si>
  <si>
    <t xml:space="preserve">                        - di cui per rischi e oneri previsti da normativa di settore e/o dal contratto di affidamento</t>
  </si>
  <si>
    <t xml:space="preserve">                        - di cui per altri non in eccesso rispetto a norme tributarie</t>
  </si>
  <si>
    <r>
      <t xml:space="preserve">               Remunerazione del capitale investito netto  </t>
    </r>
    <r>
      <rPr>
        <b/>
        <sz val="11"/>
        <color theme="1"/>
        <rFont val="Century Gothic"/>
        <family val="2"/>
      </rPr>
      <t xml:space="preserve"> </t>
    </r>
    <r>
      <rPr>
        <b/>
        <i/>
        <sz val="11"/>
        <color theme="1"/>
        <rFont val="Century Gothic"/>
        <family val="2"/>
      </rPr>
      <t>R</t>
    </r>
  </si>
  <si>
    <r>
      <t xml:space="preserve">               Remunerazione delle immobilizzazioni in corso   </t>
    </r>
    <r>
      <rPr>
        <b/>
        <i/>
        <sz val="11"/>
        <color theme="1"/>
        <rFont val="Century Gothic"/>
        <family val="2"/>
      </rPr>
      <t>R</t>
    </r>
    <r>
      <rPr>
        <b/>
        <i/>
        <vertAlign val="subscript"/>
        <sz val="11"/>
        <color theme="1"/>
        <rFont val="Century Gothic"/>
        <family val="2"/>
      </rPr>
      <t>LIC</t>
    </r>
  </si>
  <si>
    <r>
      <t xml:space="preserve">               Costi d'uso del capitale di cui all'art. 13.11 del MTR-2   </t>
    </r>
    <r>
      <rPr>
        <b/>
        <sz val="11"/>
        <color theme="1"/>
        <rFont val="Century Gothic"/>
        <family val="2"/>
      </rPr>
      <t xml:space="preserve"> </t>
    </r>
    <r>
      <rPr>
        <b/>
        <i/>
        <sz val="11"/>
        <color theme="1"/>
        <rFont val="Century Gothic"/>
        <family val="2"/>
      </rPr>
      <t>CK</t>
    </r>
    <r>
      <rPr>
        <b/>
        <i/>
        <vertAlign val="subscript"/>
        <sz val="11"/>
        <color theme="1"/>
        <rFont val="Century Gothic"/>
        <family val="2"/>
      </rPr>
      <t>proprietari</t>
    </r>
  </si>
  <si>
    <r>
      <t xml:space="preserve">Costi d'uso del capitale   </t>
    </r>
    <r>
      <rPr>
        <b/>
        <i/>
        <sz val="11"/>
        <color theme="1"/>
        <rFont val="Century Gothic"/>
        <family val="2"/>
      </rPr>
      <t>CK</t>
    </r>
    <r>
      <rPr>
        <b/>
        <sz val="11"/>
        <color theme="1"/>
        <rFont val="Century Gothic"/>
        <family val="2"/>
      </rPr>
      <t xml:space="preserve"> </t>
    </r>
  </si>
  <si>
    <t>IVA Indetrabile</t>
  </si>
  <si>
    <r>
      <t>Vincolo ai Ricavi dell'Impianto, VRI</t>
    </r>
    <r>
      <rPr>
        <b/>
        <vertAlign val="subscript"/>
        <sz val="12"/>
        <color theme="1"/>
        <rFont val="Century Gothic"/>
        <family val="2"/>
      </rPr>
      <t>a</t>
    </r>
  </si>
  <si>
    <t>Rimodulazioni Delta VRI calcolato e VRI massimo applicabile</t>
  </si>
  <si>
    <r>
      <t xml:space="preserve">Rinunce </t>
    </r>
    <r>
      <rPr>
        <sz val="11"/>
        <rFont val="Century Gothic"/>
        <family val="2"/>
      </rPr>
      <t>(ex c. 5.6 delibera 363/2021/R/rif)</t>
    </r>
  </si>
  <si>
    <r>
      <t>VRI</t>
    </r>
    <r>
      <rPr>
        <b/>
        <vertAlign val="subscript"/>
        <sz val="12"/>
        <color theme="1"/>
        <rFont val="Century Gothic"/>
        <family val="2"/>
      </rPr>
      <t>a</t>
    </r>
    <r>
      <rPr>
        <b/>
        <sz val="12"/>
        <color theme="1"/>
        <rFont val="Century Gothic"/>
        <family val="2"/>
      </rPr>
      <t xml:space="preserve"> calcolato</t>
    </r>
  </si>
  <si>
    <t>Limite alla crescita annuale delle tariffe di accesso agli impianti</t>
  </si>
  <si>
    <r>
      <t>VRI</t>
    </r>
    <r>
      <rPr>
        <vertAlign val="subscript"/>
        <sz val="12"/>
        <color theme="1"/>
        <rFont val="Century Gothic"/>
        <family val="2"/>
      </rPr>
      <t>a</t>
    </r>
    <r>
      <rPr>
        <sz val="12"/>
        <color theme="1"/>
        <rFont val="Century Gothic"/>
        <family val="2"/>
      </rPr>
      <t xml:space="preserve"> calcolato</t>
    </r>
  </si>
  <si>
    <r>
      <t>RI_TRA</t>
    </r>
    <r>
      <rPr>
        <vertAlign val="subscript"/>
        <sz val="12"/>
        <color theme="1"/>
        <rFont val="Century Gothic"/>
        <family val="2"/>
      </rPr>
      <t>2021</t>
    </r>
  </si>
  <si>
    <r>
      <rPr>
        <b/>
        <sz val="12"/>
        <color theme="1"/>
        <rFont val="Calibri"/>
        <family val="2"/>
      </rPr>
      <t>τ</t>
    </r>
    <r>
      <rPr>
        <b/>
        <vertAlign val="subscript"/>
        <sz val="12"/>
        <color theme="1"/>
        <rFont val="Century Gothic"/>
        <family val="2"/>
      </rPr>
      <t>a</t>
    </r>
    <r>
      <rPr>
        <b/>
        <sz val="12"/>
        <color theme="1"/>
        <rFont val="Century Gothic"/>
        <family val="2"/>
      </rPr>
      <t xml:space="preserve"> calcolato</t>
    </r>
  </si>
  <si>
    <r>
      <rPr>
        <b/>
        <sz val="12"/>
        <color theme="1"/>
        <rFont val="Calibri"/>
        <family val="2"/>
      </rPr>
      <t>τ</t>
    </r>
    <r>
      <rPr>
        <b/>
        <vertAlign val="subscript"/>
        <sz val="12"/>
        <color theme="1"/>
        <rFont val="Century Gothic"/>
        <family val="2"/>
      </rPr>
      <t>a-1</t>
    </r>
  </si>
  <si>
    <r>
      <rPr>
        <b/>
        <sz val="12"/>
        <color theme="1"/>
        <rFont val="Calibri"/>
        <family val="2"/>
      </rPr>
      <t>τ</t>
    </r>
    <r>
      <rPr>
        <b/>
        <vertAlign val="subscript"/>
        <sz val="12"/>
        <color theme="1"/>
        <rFont val="Century Gothic"/>
        <family val="2"/>
      </rPr>
      <t>a</t>
    </r>
    <r>
      <rPr>
        <b/>
        <sz val="12"/>
        <color theme="1"/>
        <rFont val="Century Gothic"/>
        <family val="2"/>
      </rPr>
      <t>/τ</t>
    </r>
    <r>
      <rPr>
        <b/>
        <vertAlign val="subscript"/>
        <sz val="12"/>
        <color theme="1"/>
        <rFont val="Century Gothic"/>
        <family val="2"/>
      </rPr>
      <t>a-1</t>
    </r>
  </si>
  <si>
    <r>
      <t>rpi</t>
    </r>
    <r>
      <rPr>
        <vertAlign val="subscript"/>
        <sz val="12"/>
        <color theme="1"/>
        <rFont val="Century Gothic"/>
        <family val="2"/>
      </rPr>
      <t>a</t>
    </r>
  </si>
  <si>
    <r>
      <t>K</t>
    </r>
    <r>
      <rPr>
        <vertAlign val="subscript"/>
        <sz val="12"/>
        <color theme="1"/>
        <rFont val="Century Gothic"/>
        <family val="2"/>
      </rPr>
      <t>a</t>
    </r>
  </si>
  <si>
    <r>
      <rPr>
        <b/>
        <i/>
        <sz val="12"/>
        <color theme="1"/>
        <rFont val="Calibri"/>
        <family val="2"/>
      </rPr>
      <t>ρ</t>
    </r>
    <r>
      <rPr>
        <b/>
        <vertAlign val="subscript"/>
        <sz val="12"/>
        <color theme="1"/>
        <rFont val="Calibri Light"/>
        <family val="2"/>
      </rPr>
      <t>τ</t>
    </r>
    <r>
      <rPr>
        <b/>
        <i/>
        <vertAlign val="subscript"/>
        <sz val="12"/>
        <color theme="1"/>
        <rFont val="Calibri Light"/>
        <family val="2"/>
      </rPr>
      <t>a</t>
    </r>
  </si>
  <si>
    <r>
      <rPr>
        <b/>
        <i/>
        <sz val="12"/>
        <color theme="1"/>
        <rFont val="Calibri"/>
        <family val="2"/>
      </rPr>
      <t>1+ρ</t>
    </r>
    <r>
      <rPr>
        <b/>
        <vertAlign val="subscript"/>
        <sz val="12"/>
        <color theme="1"/>
        <rFont val="Calibri Light"/>
        <family val="2"/>
      </rPr>
      <t>τ</t>
    </r>
    <r>
      <rPr>
        <b/>
        <i/>
        <vertAlign val="subscript"/>
        <sz val="12"/>
        <color theme="1"/>
        <rFont val="Calibri Light"/>
        <family val="2"/>
      </rPr>
      <t>a</t>
    </r>
  </si>
  <si>
    <r>
      <rPr>
        <b/>
        <sz val="12"/>
        <color theme="1"/>
        <rFont val="Calibri"/>
        <family val="2"/>
      </rPr>
      <t>τ</t>
    </r>
    <r>
      <rPr>
        <b/>
        <vertAlign val="subscript"/>
        <sz val="12"/>
        <color theme="1"/>
        <rFont val="Century Gothic"/>
        <family val="2"/>
      </rPr>
      <t>a,max</t>
    </r>
    <r>
      <rPr>
        <b/>
        <sz val="12"/>
        <color theme="1"/>
        <rFont val="Century Gothic"/>
        <family val="2"/>
      </rPr>
      <t xml:space="preserve"> (limite annuale di crescita)</t>
    </r>
  </si>
  <si>
    <r>
      <t>VRI</t>
    </r>
    <r>
      <rPr>
        <b/>
        <vertAlign val="subscript"/>
        <sz val="11"/>
        <color theme="1"/>
        <rFont val="Century Gothic"/>
        <family val="2"/>
      </rPr>
      <t>a,max</t>
    </r>
    <r>
      <rPr>
        <b/>
        <sz val="11"/>
        <color theme="1"/>
        <rFont val="Century Gothic"/>
        <family val="2"/>
      </rPr>
      <t xml:space="preserve"> (Vincolo ai Ricavi dell'Impianto massimo applicabile nel rispetto del limite annuale di crescita)</t>
    </r>
  </si>
  <si>
    <r>
      <t>Delta (VRI</t>
    </r>
    <r>
      <rPr>
        <b/>
        <vertAlign val="subscript"/>
        <sz val="12"/>
        <color theme="1"/>
        <rFont val="Century Gothic"/>
        <family val="2"/>
      </rPr>
      <t xml:space="preserve">a </t>
    </r>
    <r>
      <rPr>
        <b/>
        <sz val="12"/>
        <color theme="1"/>
        <rFont val="Century Gothic"/>
        <family val="2"/>
      </rPr>
      <t>calcolato</t>
    </r>
    <r>
      <rPr>
        <b/>
        <vertAlign val="subscript"/>
        <sz val="12"/>
        <color theme="1"/>
        <rFont val="Century Gothic"/>
        <family val="2"/>
      </rPr>
      <t xml:space="preserve"> </t>
    </r>
    <r>
      <rPr>
        <b/>
        <sz val="12"/>
        <color theme="1"/>
        <rFont val="Century Gothic"/>
        <family val="2"/>
      </rPr>
      <t>- VRI</t>
    </r>
    <r>
      <rPr>
        <b/>
        <vertAlign val="subscript"/>
        <sz val="12"/>
        <color theme="1"/>
        <rFont val="Century Gothic"/>
        <family val="2"/>
      </rPr>
      <t>a,max</t>
    </r>
    <r>
      <rPr>
        <b/>
        <sz val="12"/>
        <color theme="1"/>
        <rFont val="Century Gothic"/>
        <family val="2"/>
      </rPr>
      <t>)</t>
    </r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</si>
  <si>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</si>
  <si>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</si>
  <si>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</si>
  <si>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</si>
  <si>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</si>
  <si>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</si>
  <si>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</si>
  <si>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</si>
  <si>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</si>
  <si>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</si>
  <si>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</si>
  <si>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</si>
  <si>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</si>
  <si>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</si>
  <si>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</si>
  <si>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</si>
  <si>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</si>
  <si>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</si>
  <si>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</si>
  <si>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</si>
  <si>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</si>
  <si>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r>
      <t>Delta (VRI</t>
    </r>
    <r>
      <rPr>
        <b/>
        <vertAlign val="subscript"/>
        <sz val="12"/>
        <rFont val="Century Gothic"/>
        <family val="2"/>
      </rPr>
      <t xml:space="preserve">a </t>
    </r>
    <r>
      <rPr>
        <b/>
        <sz val="12"/>
        <rFont val="Century Gothic"/>
        <family val="2"/>
      </rPr>
      <t>calcolato -VRI</t>
    </r>
    <r>
      <rPr>
        <b/>
        <vertAlign val="subscript"/>
        <sz val="12"/>
        <rFont val="Century Gothic"/>
        <family val="2"/>
      </rPr>
      <t>a,max</t>
    </r>
    <r>
      <rPr>
        <b/>
        <sz val="12"/>
        <rFont val="Century Gothic"/>
        <family val="2"/>
      </rPr>
      <t xml:space="preserve">) da recuperare nell'anno a </t>
    </r>
  </si>
  <si>
    <r>
      <rPr>
        <sz val="12"/>
        <rFont val="Grotesque"/>
        <family val="2"/>
      </rPr>
      <t>Rimodulazione Delta</t>
    </r>
    <r>
      <rPr>
        <i/>
        <sz val="12"/>
        <rFont val="Century Gothic"/>
        <family val="2"/>
      </rPr>
      <t xml:space="preserve"> (VRI</t>
    </r>
    <r>
      <rPr>
        <i/>
        <vertAlign val="subscript"/>
        <sz val="12"/>
        <rFont val="Century Gothic"/>
        <family val="2"/>
      </rPr>
      <t xml:space="preserve">2022 </t>
    </r>
    <r>
      <rPr>
        <i/>
        <sz val="12"/>
        <rFont val="Century Gothic"/>
        <family val="2"/>
      </rPr>
      <t>calcolato - VRI</t>
    </r>
    <r>
      <rPr>
        <i/>
        <vertAlign val="subscript"/>
        <sz val="12"/>
        <rFont val="Century Gothic"/>
        <family val="2"/>
      </rPr>
      <t>2022,max</t>
    </r>
    <r>
      <rPr>
        <i/>
        <sz val="12"/>
        <rFont val="Century Gothic"/>
        <family val="2"/>
      </rPr>
      <t>)</t>
    </r>
  </si>
  <si>
    <r>
      <rPr>
        <sz val="12"/>
        <rFont val="Grotesque"/>
        <family val="2"/>
      </rPr>
      <t>Rimodulazione Delta</t>
    </r>
    <r>
      <rPr>
        <i/>
        <sz val="12"/>
        <rFont val="Century Gothic"/>
        <family val="2"/>
      </rPr>
      <t xml:space="preserve"> (VRI</t>
    </r>
    <r>
      <rPr>
        <i/>
        <vertAlign val="subscript"/>
        <sz val="12"/>
        <rFont val="Century Gothic"/>
        <family val="2"/>
      </rPr>
      <t xml:space="preserve">2023 </t>
    </r>
    <r>
      <rPr>
        <i/>
        <sz val="12"/>
        <rFont val="Century Gothic"/>
        <family val="2"/>
      </rPr>
      <t>calcolato - VRI</t>
    </r>
    <r>
      <rPr>
        <i/>
        <vertAlign val="subscript"/>
        <sz val="12"/>
        <rFont val="Century Gothic"/>
        <family val="2"/>
      </rPr>
      <t>2023,max</t>
    </r>
    <r>
      <rPr>
        <i/>
        <sz val="12"/>
        <rFont val="Century Gothic"/>
        <family val="2"/>
      </rPr>
      <t>)</t>
    </r>
  </si>
  <si>
    <r>
      <rPr>
        <sz val="12"/>
        <rFont val="Grotesque"/>
        <family val="2"/>
      </rPr>
      <t>Rimodulazione Delta</t>
    </r>
    <r>
      <rPr>
        <i/>
        <sz val="12"/>
        <rFont val="Century Gothic"/>
        <family val="2"/>
      </rPr>
      <t xml:space="preserve"> (VRI</t>
    </r>
    <r>
      <rPr>
        <i/>
        <vertAlign val="subscript"/>
        <sz val="12"/>
        <rFont val="Century Gothic"/>
        <family val="2"/>
      </rPr>
      <t xml:space="preserve">2024 </t>
    </r>
    <r>
      <rPr>
        <i/>
        <sz val="12"/>
        <rFont val="Century Gothic"/>
        <family val="2"/>
      </rPr>
      <t>calcolato -</t>
    </r>
    <r>
      <rPr>
        <i/>
        <vertAlign val="subscript"/>
        <sz val="12"/>
        <rFont val="Century Gothic"/>
        <family val="2"/>
      </rPr>
      <t xml:space="preserve"> </t>
    </r>
    <r>
      <rPr>
        <i/>
        <sz val="12"/>
        <rFont val="Century Gothic"/>
        <family val="2"/>
      </rPr>
      <t>VRI</t>
    </r>
    <r>
      <rPr>
        <i/>
        <vertAlign val="subscript"/>
        <sz val="12"/>
        <rFont val="Century Gothic"/>
        <family val="2"/>
      </rPr>
      <t>2024,max</t>
    </r>
    <r>
      <rPr>
        <i/>
        <sz val="12"/>
        <rFont val="Century Gothic"/>
        <family val="2"/>
      </rPr>
      <t>)</t>
    </r>
  </si>
  <si>
    <r>
      <rPr>
        <b/>
        <sz val="13"/>
        <color theme="1"/>
        <rFont val="Calibri"/>
        <family val="2"/>
      </rPr>
      <t>τ</t>
    </r>
    <r>
      <rPr>
        <b/>
        <vertAlign val="subscript"/>
        <sz val="13"/>
        <color theme="1"/>
        <rFont val="Century Gothic"/>
        <family val="2"/>
      </rPr>
      <t>a,max</t>
    </r>
    <r>
      <rPr>
        <b/>
        <sz val="13"/>
        <color theme="1"/>
        <rFont val="Century Gothic"/>
        <family val="2"/>
      </rPr>
      <t xml:space="preserve"> finale</t>
    </r>
  </si>
  <si>
    <r>
      <t>VRI</t>
    </r>
    <r>
      <rPr>
        <b/>
        <vertAlign val="subscript"/>
        <sz val="13"/>
        <color theme="1"/>
        <rFont val="Century Gothic"/>
        <family val="2"/>
      </rPr>
      <t>a,max</t>
    </r>
    <r>
      <rPr>
        <b/>
        <sz val="13"/>
        <color theme="1"/>
        <rFont val="Century Gothic"/>
        <family val="2"/>
      </rPr>
      <t xml:space="preserve"> finale</t>
    </r>
  </si>
  <si>
    <r>
      <t xml:space="preserve">Quantità totale corrispondente ai flussi assoggettati a regolazione </t>
    </r>
    <r>
      <rPr>
        <b/>
        <i/>
        <sz val="11"/>
        <rFont val="Century Gothic"/>
        <family val="2"/>
      </rPr>
      <t>q</t>
    </r>
    <r>
      <rPr>
        <b/>
        <i/>
        <vertAlign val="subscript"/>
        <sz val="11"/>
        <rFont val="Century Gothic"/>
        <family val="2"/>
      </rPr>
      <t>min,a</t>
    </r>
    <r>
      <rPr>
        <b/>
        <sz val="11"/>
        <rFont val="Century Gothic"/>
        <family val="2"/>
      </rPr>
      <t>[t/a]</t>
    </r>
  </si>
  <si>
    <t>La sezione che segue si valorizza nel caso in cui sia stata effettuata la distinzione tra flussi di prossimità e non prossimità nel foglio "Flussi da programmazione"</t>
  </si>
  <si>
    <r>
      <t xml:space="preserve">Quantità corrispondente ai flussi assoggettati a regolazione e provenienti da aree di prossimità rispetto agli impianti </t>
    </r>
    <r>
      <rPr>
        <i/>
        <sz val="11"/>
        <rFont val="Century Gothic"/>
        <family val="2"/>
      </rPr>
      <t>q</t>
    </r>
    <r>
      <rPr>
        <i/>
        <vertAlign val="subscript"/>
        <sz val="11"/>
        <rFont val="Century Gothic"/>
        <family val="2"/>
      </rPr>
      <t xml:space="preserve">P,a </t>
    </r>
    <r>
      <rPr>
        <i/>
        <sz val="11"/>
        <rFont val="Century Gothic"/>
        <family val="2"/>
      </rPr>
      <t>[t/a]</t>
    </r>
    <r>
      <rPr>
        <sz val="11"/>
        <rFont val="Century Gothic"/>
        <family val="2"/>
      </rPr>
      <t xml:space="preserve"> </t>
    </r>
  </si>
  <si>
    <r>
      <t xml:space="preserve">Quantità corrispondente ai flussi assoggettati a regolazione e provenienti da aree di non prossimità rispetto agli impianti  </t>
    </r>
    <r>
      <rPr>
        <i/>
        <sz val="11"/>
        <rFont val="Century Gothic"/>
        <family val="2"/>
      </rPr>
      <t>q</t>
    </r>
    <r>
      <rPr>
        <i/>
        <vertAlign val="subscript"/>
        <sz val="11"/>
        <rFont val="Century Gothic"/>
        <family val="2"/>
      </rPr>
      <t xml:space="preserve">np,a </t>
    </r>
    <r>
      <rPr>
        <i/>
        <sz val="11"/>
        <rFont val="Century Gothic"/>
        <family val="2"/>
      </rPr>
      <t>[t/a]</t>
    </r>
  </si>
  <si>
    <r>
      <rPr>
        <b/>
        <sz val="12"/>
        <rFont val="Calibri"/>
        <family val="2"/>
      </rPr>
      <t>τ</t>
    </r>
    <r>
      <rPr>
        <b/>
        <vertAlign val="subscript"/>
        <sz val="12"/>
        <rFont val="Century Gothic"/>
        <family val="2"/>
      </rPr>
      <t>P,a</t>
    </r>
  </si>
  <si>
    <r>
      <rPr>
        <b/>
        <sz val="12"/>
        <rFont val="Calibri"/>
        <family val="2"/>
      </rPr>
      <t>τ</t>
    </r>
    <r>
      <rPr>
        <b/>
        <vertAlign val="subscript"/>
        <sz val="12"/>
        <rFont val="Century Gothic"/>
        <family val="2"/>
      </rPr>
      <t>nP,a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</si>
</sst>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00_-;\-* #,##0.000_-;_-* &quot;-&quot;??_-;_-@_-"/>
    <numFmt numFmtId="167" formatCode="0.000"/>
    <numFmt numFmtId="168" formatCode="_-* #,##0.00\ _€_-;\-* #,##0.00\ _€_-;_-* &quot;-&quot;??\ _€_-;_-@_-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entury Gothic"/>
      <family val="2"/>
    </font>
    <font>
      <sz val="16"/>
      <name val="Century Gothic"/>
      <family val="2"/>
    </font>
    <font>
      <sz val="12"/>
      <color rgb="FFFF0000"/>
      <name val="Century Gothic"/>
      <family val="2"/>
    </font>
    <font>
      <b/>
      <sz val="12"/>
      <color theme="3" tint="-0.499984740745262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i/>
      <sz val="11"/>
      <name val="Century Gothic"/>
      <family val="2"/>
    </font>
    <font>
      <sz val="11"/>
      <name val="Century Gothic"/>
      <family val="2"/>
    </font>
    <font>
      <i/>
      <sz val="11"/>
      <color theme="1"/>
      <name val="Century Gothic"/>
      <family val="2"/>
    </font>
    <font>
      <i/>
      <vertAlign val="subscript"/>
      <sz val="11"/>
      <color theme="1"/>
      <name val="Century Gothic"/>
      <family val="2"/>
    </font>
    <font>
      <b/>
      <i/>
      <sz val="11"/>
      <color theme="1"/>
      <name val="Century Gothic"/>
      <family val="2"/>
    </font>
    <font>
      <b/>
      <i/>
      <vertAlign val="superscript"/>
      <sz val="11"/>
      <color theme="1"/>
      <name val="Century Gothic"/>
      <family val="2"/>
    </font>
    <font>
      <b/>
      <i/>
      <vertAlign val="subscript"/>
      <sz val="11"/>
      <color theme="1"/>
      <name val="Century Gothic"/>
      <family val="2"/>
    </font>
    <font>
      <b/>
      <vertAlign val="subscript"/>
      <sz val="12"/>
      <color theme="1"/>
      <name val="Century Gothic"/>
      <family val="2"/>
    </font>
    <font>
      <sz val="10"/>
      <color theme="1"/>
      <name val="Century Gothic"/>
      <family val="2"/>
    </font>
    <font>
      <sz val="12"/>
      <name val="Century Gothic"/>
      <family val="2"/>
    </font>
    <font>
      <sz val="16"/>
      <color theme="1"/>
      <name val="Century Gothic"/>
      <family val="2"/>
    </font>
    <font>
      <vertAlign val="subscript"/>
      <sz val="12"/>
      <color theme="1"/>
      <name val="Century Gothic"/>
      <family val="2"/>
    </font>
    <font>
      <b/>
      <sz val="12"/>
      <color theme="1"/>
      <name val="Calibri"/>
      <family val="2"/>
    </font>
    <font>
      <b/>
      <i/>
      <sz val="12"/>
      <color theme="1"/>
      <name val="Century Gothic"/>
      <family val="2"/>
    </font>
    <font>
      <b/>
      <i/>
      <sz val="12"/>
      <color theme="1"/>
      <name val="Calibri"/>
      <family val="2"/>
    </font>
    <font>
      <b/>
      <vertAlign val="subscript"/>
      <sz val="12"/>
      <color theme="1"/>
      <name val="Calibri Light"/>
      <family val="2"/>
    </font>
    <font>
      <b/>
      <i/>
      <vertAlign val="subscript"/>
      <sz val="12"/>
      <color theme="1"/>
      <name val="Calibri Light"/>
      <family val="2"/>
    </font>
    <font>
      <i/>
      <sz val="12"/>
      <color rgb="FFFF0000"/>
      <name val="Century Gothic"/>
      <family val="2"/>
    </font>
    <font>
      <b/>
      <sz val="12"/>
      <color rgb="FF0070C0"/>
      <name val="Century Gothic"/>
      <family val="2"/>
    </font>
    <font>
      <b/>
      <vertAlign val="subscript"/>
      <sz val="11"/>
      <color theme="1"/>
      <name val="Century Gothic"/>
      <family val="2"/>
    </font>
    <font>
      <b/>
      <sz val="11"/>
      <name val="Century Gothic"/>
      <family val="2"/>
    </font>
    <font>
      <b/>
      <i/>
      <sz val="12"/>
      <color rgb="FFFF0000"/>
      <name val="Century Gothic"/>
      <family val="2"/>
    </font>
    <font>
      <b/>
      <i/>
      <sz val="12"/>
      <name val="Century Gothic"/>
      <family val="2"/>
    </font>
    <font>
      <b/>
      <sz val="12"/>
      <name val="Century Gothic"/>
      <family val="2"/>
    </font>
    <font>
      <b/>
      <vertAlign val="subscript"/>
      <sz val="12"/>
      <name val="Century Gothic"/>
      <family val="2"/>
    </font>
    <font>
      <sz val="12"/>
      <name val="Grotesque"/>
      <family val="2"/>
    </font>
    <font>
      <i/>
      <sz val="12"/>
      <name val="Century Gothic"/>
      <family val="2"/>
    </font>
    <font>
      <i/>
      <vertAlign val="subscript"/>
      <sz val="12"/>
      <name val="Century Gothic"/>
      <family val="2"/>
    </font>
    <font>
      <b/>
      <i/>
      <sz val="11"/>
      <name val="Century Gothic"/>
      <family val="2"/>
    </font>
    <font>
      <b/>
      <sz val="13"/>
      <color theme="1"/>
      <name val="Century Gothic"/>
      <family val="2"/>
    </font>
    <font>
      <b/>
      <sz val="13"/>
      <color theme="1"/>
      <name val="Calibri"/>
      <family val="2"/>
    </font>
    <font>
      <b/>
      <vertAlign val="subscript"/>
      <sz val="13"/>
      <color theme="1"/>
      <name val="Century Gothic"/>
      <family val="2"/>
    </font>
    <font>
      <sz val="13"/>
      <name val="Century Gothic"/>
      <family val="2"/>
    </font>
    <font>
      <b/>
      <sz val="13"/>
      <name val="Century Gothic"/>
      <family val="2"/>
    </font>
    <font>
      <b/>
      <i/>
      <vertAlign val="subscript"/>
      <sz val="11"/>
      <name val="Century Gothic"/>
      <family val="2"/>
    </font>
    <font>
      <i/>
      <vertAlign val="subscript"/>
      <sz val="11"/>
      <name val="Century Gothic"/>
      <family val="2"/>
    </font>
    <font>
      <b/>
      <sz val="12"/>
      <name val="Calibri"/>
      <family val="2"/>
    </font>
    <font>
      <b/>
      <sz val="26"/>
      <color rgb="FF000000"/>
      <name val="Tahoma"/>
      <family val="2"/>
    </font>
    <font>
      <sz val="26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A78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Gray">
        <bgColor auto="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9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theme="0" tint="-0.499984740745262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indexed="64"/>
      </right>
      <top/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2" borderId="1" xfId="0" applyFont="1" applyFill="1" applyBorder="1"/>
    <xf numFmtId="0" fontId="2" fillId="2" borderId="0" xfId="0" applyFont="1" applyFill="1" applyAlignment="1">
      <alignment vertical="center" wrapText="1"/>
    </xf>
    <xf numFmtId="0" fontId="3" fillId="2" borderId="0" xfId="0" applyFont="1" applyFill="1"/>
    <xf numFmtId="164" fontId="3" fillId="2" borderId="0" xfId="0" applyNumberFormat="1" applyFont="1" applyFill="1"/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/>
    <xf numFmtId="49" fontId="7" fillId="3" borderId="2" xfId="1" applyNumberFormat="1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49" fontId="7" fillId="3" borderId="2" xfId="1" applyNumberFormat="1" applyFont="1" applyFill="1" applyBorder="1" applyAlignment="1">
      <alignment horizontal="center" vertical="center"/>
    </xf>
    <xf numFmtId="49" fontId="7" fillId="3" borderId="3" xfId="1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wrapText="1"/>
    </xf>
    <xf numFmtId="0" fontId="10" fillId="2" borderId="4" xfId="0" applyFont="1" applyFill="1" applyBorder="1" applyAlignment="1">
      <alignment horizontal="left" vertical="center"/>
    </xf>
    <xf numFmtId="164" fontId="10" fillId="0" borderId="5" xfId="1" applyNumberFormat="1" applyFont="1" applyFill="1" applyBorder="1" applyAlignment="1" applyProtection="1">
      <alignment horizontal="left" vertical="center"/>
      <protection locked="0"/>
    </xf>
    <xf numFmtId="164" fontId="11" fillId="0" borderId="5" xfId="1" applyNumberFormat="1" applyFont="1" applyFill="1" applyBorder="1" applyAlignment="1" applyProtection="1">
      <alignment horizontal="left" vertical="center"/>
      <protection locked="0"/>
    </xf>
    <xf numFmtId="0" fontId="9" fillId="2" borderId="0" xfId="0" applyFont="1" applyFill="1"/>
    <xf numFmtId="0" fontId="10" fillId="2" borderId="6" xfId="0" applyFont="1" applyFill="1" applyBorder="1" applyAlignment="1">
      <alignment horizontal="left" vertical="center"/>
    </xf>
    <xf numFmtId="164" fontId="10" fillId="0" borderId="7" xfId="1" applyNumberFormat="1" applyFont="1" applyFill="1" applyBorder="1" applyAlignment="1" applyProtection="1">
      <alignment horizontal="left" vertical="center"/>
      <protection locked="0"/>
    </xf>
    <xf numFmtId="164" fontId="11" fillId="0" borderId="7" xfId="1" applyNumberFormat="1" applyFont="1" applyFill="1" applyBorder="1" applyAlignment="1" applyProtection="1">
      <alignment horizontal="left" vertical="center"/>
      <protection locked="0"/>
    </xf>
    <xf numFmtId="0" fontId="10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164" fontId="10" fillId="0" borderId="8" xfId="1" applyNumberFormat="1" applyFont="1" applyFill="1" applyBorder="1" applyAlignment="1" applyProtection="1">
      <alignment horizontal="left" vertical="center"/>
      <protection locked="0"/>
    </xf>
    <xf numFmtId="164" fontId="11" fillId="0" borderId="8" xfId="1" applyNumberFormat="1" applyFont="1" applyFill="1" applyBorder="1" applyAlignment="1" applyProtection="1">
      <alignment horizontal="left" vertical="center"/>
      <protection locked="0"/>
    </xf>
    <xf numFmtId="0" fontId="9" fillId="0" borderId="9" xfId="0" applyFont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164" fontId="9" fillId="0" borderId="9" xfId="1" applyNumberFormat="1" applyFont="1" applyFill="1" applyBorder="1" applyAlignment="1" applyProtection="1">
      <alignment vertical="center"/>
      <protection locked="0"/>
    </xf>
    <xf numFmtId="0" fontId="8" fillId="4" borderId="2" xfId="0" applyFont="1" applyFill="1" applyBorder="1" applyAlignment="1">
      <alignment vertical="center"/>
    </xf>
    <xf numFmtId="164" fontId="8" fillId="4" borderId="9" xfId="1" applyNumberFormat="1" applyFont="1" applyFill="1" applyBorder="1" applyAlignment="1" applyProtection="1">
      <alignment vertical="center"/>
    </xf>
    <xf numFmtId="0" fontId="9" fillId="2" borderId="0" xfId="0" applyFont="1" applyFill="1" applyAlignment="1">
      <alignment vertical="center"/>
    </xf>
    <xf numFmtId="0" fontId="9" fillId="2" borderId="4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164" fontId="11" fillId="2" borderId="4" xfId="1" applyNumberFormat="1" applyFont="1" applyFill="1" applyBorder="1" applyAlignment="1" applyProtection="1">
      <alignment vertical="center"/>
      <protection locked="0"/>
    </xf>
    <xf numFmtId="164" fontId="8" fillId="4" borderId="2" xfId="1" applyNumberFormat="1" applyFont="1" applyFill="1" applyBorder="1" applyAlignment="1" applyProtection="1">
      <alignment vertical="center"/>
    </xf>
    <xf numFmtId="0" fontId="9" fillId="0" borderId="5" xfId="0" applyFont="1" applyBorder="1" applyAlignment="1">
      <alignment vertical="center"/>
    </xf>
    <xf numFmtId="164" fontId="9" fillId="0" borderId="5" xfId="1" applyNumberFormat="1" applyFont="1" applyFill="1" applyBorder="1" applyAlignment="1" applyProtection="1">
      <alignment vertical="center"/>
      <protection locked="0"/>
    </xf>
    <xf numFmtId="0" fontId="9" fillId="5" borderId="7" xfId="0" applyFont="1" applyFill="1" applyBorder="1" applyAlignment="1">
      <alignment vertical="center"/>
    </xf>
    <xf numFmtId="164" fontId="9" fillId="5" borderId="7" xfId="1" applyNumberFormat="1" applyFont="1" applyFill="1" applyBorder="1" applyAlignment="1" applyProtection="1">
      <alignment vertical="center"/>
    </xf>
    <xf numFmtId="0" fontId="12" fillId="0" borderId="7" xfId="0" quotePrefix="1" applyFont="1" applyBorder="1" applyAlignment="1">
      <alignment vertical="center"/>
    </xf>
    <xf numFmtId="164" fontId="9" fillId="0" borderId="7" xfId="1" quotePrefix="1" applyNumberFormat="1" applyFont="1" applyFill="1" applyBorder="1" applyAlignment="1" applyProtection="1">
      <alignment vertical="center"/>
      <protection locked="0"/>
    </xf>
    <xf numFmtId="164" fontId="12" fillId="0" borderId="7" xfId="1" quotePrefix="1" applyNumberFormat="1" applyFont="1" applyFill="1" applyBorder="1" applyAlignment="1" applyProtection="1">
      <alignment vertical="center"/>
      <protection locked="0"/>
    </xf>
    <xf numFmtId="0" fontId="12" fillId="2" borderId="7" xfId="0" quotePrefix="1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164" fontId="9" fillId="0" borderId="7" xfId="1" applyNumberFormat="1" applyFont="1" applyFill="1" applyBorder="1" applyAlignment="1" applyProtection="1">
      <alignment vertical="center"/>
      <protection locked="0"/>
    </xf>
    <xf numFmtId="0" fontId="9" fillId="0" borderId="8" xfId="0" applyFont="1" applyBorder="1" applyAlignment="1">
      <alignment vertical="center"/>
    </xf>
    <xf numFmtId="0" fontId="8" fillId="6" borderId="2" xfId="0" applyFont="1" applyFill="1" applyBorder="1" applyAlignment="1">
      <alignment vertical="center"/>
    </xf>
    <xf numFmtId="164" fontId="8" fillId="6" borderId="11" xfId="1" applyNumberFormat="1" applyFont="1" applyFill="1" applyBorder="1" applyAlignment="1" applyProtection="1">
      <alignment vertical="center"/>
    </xf>
    <xf numFmtId="0" fontId="9" fillId="2" borderId="12" xfId="0" applyFont="1" applyFill="1" applyBorder="1"/>
    <xf numFmtId="164" fontId="9" fillId="2" borderId="2" xfId="1" applyNumberFormat="1" applyFont="1" applyFill="1" applyBorder="1" applyAlignment="1" applyProtection="1">
      <alignment vertical="center"/>
      <protection locked="0"/>
    </xf>
    <xf numFmtId="165" fontId="7" fillId="3" borderId="2" xfId="0" applyNumberFormat="1" applyFont="1" applyFill="1" applyBorder="1" applyAlignment="1">
      <alignment horizontal="right" vertical="center"/>
    </xf>
    <xf numFmtId="0" fontId="9" fillId="2" borderId="8" xfId="0" applyFont="1" applyFill="1" applyBorder="1" applyAlignment="1">
      <alignment vertical="center"/>
    </xf>
    <xf numFmtId="164" fontId="8" fillId="4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horizontal="right" vertical="center" wrapText="1"/>
    </xf>
    <xf numFmtId="164" fontId="18" fillId="7" borderId="13" xfId="1" applyNumberFormat="1" applyFont="1" applyFill="1" applyBorder="1"/>
    <xf numFmtId="164" fontId="9" fillId="8" borderId="14" xfId="1" applyNumberFormat="1" applyFont="1" applyFill="1" applyBorder="1" applyAlignment="1" applyProtection="1">
      <alignment vertical="center"/>
    </xf>
    <xf numFmtId="165" fontId="9" fillId="2" borderId="2" xfId="0" applyNumberFormat="1" applyFont="1" applyFill="1" applyBorder="1" applyAlignment="1">
      <alignment horizontal="right" vertical="center"/>
    </xf>
    <xf numFmtId="164" fontId="9" fillId="0" borderId="14" xfId="1" applyNumberFormat="1" applyFont="1" applyFill="1" applyBorder="1" applyAlignment="1" applyProtection="1">
      <alignment vertical="center"/>
      <protection locked="0"/>
    </xf>
    <xf numFmtId="164" fontId="9" fillId="0" borderId="15" xfId="1" applyNumberFormat="1" applyFont="1" applyFill="1" applyBorder="1" applyAlignment="1" applyProtection="1">
      <alignment vertical="center"/>
      <protection locked="0"/>
    </xf>
    <xf numFmtId="164" fontId="8" fillId="4" borderId="9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165" fontId="6" fillId="3" borderId="2" xfId="0" applyNumberFormat="1" applyFont="1" applyFill="1" applyBorder="1" applyAlignment="1">
      <alignment horizontal="right" vertical="center"/>
    </xf>
    <xf numFmtId="165" fontId="9" fillId="2" borderId="8" xfId="0" applyNumberFormat="1" applyFont="1" applyFill="1" applyBorder="1" applyAlignment="1">
      <alignment horizontal="right" vertical="center"/>
    </xf>
    <xf numFmtId="164" fontId="9" fillId="4" borderId="2" xfId="1" applyNumberFormat="1" applyFont="1" applyFill="1" applyBorder="1" applyAlignment="1" applyProtection="1">
      <alignment vertical="center"/>
    </xf>
    <xf numFmtId="165" fontId="9" fillId="2" borderId="10" xfId="0" applyNumberFormat="1" applyFont="1" applyFill="1" applyBorder="1" applyAlignment="1">
      <alignment horizontal="right" vertical="center"/>
    </xf>
    <xf numFmtId="164" fontId="9" fillId="2" borderId="16" xfId="1" applyNumberFormat="1" applyFont="1" applyFill="1" applyBorder="1" applyAlignment="1" applyProtection="1">
      <alignment vertical="center"/>
      <protection locked="0"/>
    </xf>
    <xf numFmtId="164" fontId="9" fillId="2" borderId="14" xfId="1" applyNumberFormat="1" applyFont="1" applyFill="1" applyBorder="1" applyAlignment="1" applyProtection="1">
      <alignment vertical="center"/>
      <protection locked="0"/>
    </xf>
    <xf numFmtId="164" fontId="11" fillId="4" borderId="14" xfId="1" applyNumberFormat="1" applyFont="1" applyFill="1" applyBorder="1" applyAlignment="1" applyProtection="1">
      <alignment vertical="center"/>
    </xf>
    <xf numFmtId="0" fontId="7" fillId="3" borderId="2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166" fontId="9" fillId="4" borderId="2" xfId="1" applyNumberFormat="1" applyFont="1" applyFill="1" applyBorder="1" applyAlignment="1" applyProtection="1">
      <alignment vertical="center"/>
    </xf>
    <xf numFmtId="166" fontId="9" fillId="4" borderId="17" xfId="1" applyNumberFormat="1" applyFont="1" applyFill="1" applyBorder="1" applyAlignment="1" applyProtection="1">
      <alignment vertical="center"/>
    </xf>
    <xf numFmtId="166" fontId="8" fillId="4" borderId="2" xfId="1" applyNumberFormat="1" applyFont="1" applyFill="1" applyBorder="1" applyAlignment="1" applyProtection="1">
      <alignment vertical="center"/>
    </xf>
    <xf numFmtId="10" fontId="9" fillId="4" borderId="5" xfId="0" applyNumberFormat="1" applyFont="1" applyFill="1" applyBorder="1" applyAlignment="1">
      <alignment vertical="center"/>
    </xf>
    <xf numFmtId="10" fontId="9" fillId="4" borderId="18" xfId="0" applyNumberFormat="1" applyFont="1" applyFill="1" applyBorder="1" applyAlignment="1">
      <alignment vertical="center"/>
    </xf>
    <xf numFmtId="10" fontId="9" fillId="0" borderId="14" xfId="2" applyNumberFormat="1" applyFont="1" applyFill="1" applyBorder="1" applyAlignment="1" applyProtection="1">
      <alignment vertical="center"/>
      <protection locked="0"/>
    </xf>
    <xf numFmtId="165" fontId="23" fillId="3" borderId="2" xfId="0" applyNumberFormat="1" applyFont="1" applyFill="1" applyBorder="1" applyAlignment="1">
      <alignment horizontal="right" vertical="center"/>
    </xf>
    <xf numFmtId="165" fontId="14" fillId="2" borderId="10" xfId="0" applyNumberFormat="1" applyFont="1" applyFill="1" applyBorder="1" applyAlignment="1">
      <alignment horizontal="right" vertical="center"/>
    </xf>
    <xf numFmtId="10" fontId="8" fillId="4" borderId="7" xfId="0" applyNumberFormat="1" applyFont="1" applyFill="1" applyBorder="1" applyAlignment="1">
      <alignment vertical="center"/>
    </xf>
    <xf numFmtId="165" fontId="14" fillId="2" borderId="0" xfId="0" applyNumberFormat="1" applyFont="1" applyFill="1" applyAlignment="1">
      <alignment horizontal="right" vertical="center"/>
    </xf>
    <xf numFmtId="167" fontId="8" fillId="4" borderId="11" xfId="0" applyNumberFormat="1" applyFont="1" applyFill="1" applyBorder="1" applyAlignment="1">
      <alignment vertical="center"/>
    </xf>
    <xf numFmtId="0" fontId="9" fillId="2" borderId="0" xfId="0" applyFont="1" applyFill="1" applyAlignment="1">
      <alignment horizontal="right" vertical="center"/>
    </xf>
    <xf numFmtId="166" fontId="8" fillId="4" borderId="2" xfId="1" applyNumberFormat="1" applyFont="1" applyFill="1" applyBorder="1" applyAlignment="1" applyProtection="1">
      <alignment horizontal="right" vertical="center"/>
    </xf>
    <xf numFmtId="0" fontId="2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167" fontId="28" fillId="2" borderId="0" xfId="0" applyNumberFormat="1" applyFont="1" applyFill="1" applyAlignment="1">
      <alignment vertical="center"/>
    </xf>
    <xf numFmtId="165" fontId="8" fillId="3" borderId="2" xfId="0" applyNumberFormat="1" applyFont="1" applyFill="1" applyBorder="1" applyAlignment="1">
      <alignment horizontal="right" vertical="center"/>
    </xf>
    <xf numFmtId="164" fontId="8" fillId="4" borderId="2" xfId="1" applyNumberFormat="1" applyFont="1" applyFill="1" applyBorder="1" applyAlignment="1" applyProtection="1">
      <alignment horizontal="right" vertical="center"/>
    </xf>
    <xf numFmtId="164" fontId="30" fillId="5" borderId="2" xfId="1" applyNumberFormat="1" applyFont="1" applyFill="1" applyBorder="1" applyAlignment="1">
      <alignment vertical="center"/>
    </xf>
    <xf numFmtId="0" fontId="31" fillId="2" borderId="0" xfId="0" applyFont="1" applyFill="1" applyAlignment="1">
      <alignment horizontal="right" vertical="center"/>
    </xf>
    <xf numFmtId="164" fontId="28" fillId="2" borderId="0" xfId="1" applyNumberFormat="1" applyFont="1" applyFill="1" applyBorder="1" applyAlignment="1">
      <alignment vertical="center"/>
    </xf>
    <xf numFmtId="0" fontId="32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vertical="center"/>
    </xf>
    <xf numFmtId="49" fontId="33" fillId="3" borderId="2" xfId="1" applyNumberFormat="1" applyFont="1" applyFill="1" applyBorder="1" applyAlignment="1">
      <alignment horizontal="center" vertical="center" wrapText="1"/>
    </xf>
    <xf numFmtId="49" fontId="33" fillId="3" borderId="3" xfId="1" applyNumberFormat="1" applyFont="1" applyFill="1" applyBorder="1" applyAlignment="1">
      <alignment horizontal="center" vertical="center" wrapText="1"/>
    </xf>
    <xf numFmtId="165" fontId="33" fillId="3" borderId="2" xfId="0" applyNumberFormat="1" applyFont="1" applyFill="1" applyBorder="1" applyAlignment="1">
      <alignment horizontal="right" vertical="center"/>
    </xf>
    <xf numFmtId="164" fontId="11" fillId="7" borderId="19" xfId="1" applyNumberFormat="1" applyFont="1" applyFill="1" applyBorder="1"/>
    <xf numFmtId="164" fontId="30" fillId="4" borderId="20" xfId="1" applyNumberFormat="1" applyFont="1" applyFill="1" applyBorder="1" applyAlignment="1">
      <alignment vertical="center"/>
    </xf>
    <xf numFmtId="164" fontId="30" fillId="4" borderId="21" xfId="1" applyNumberFormat="1" applyFont="1" applyFill="1" applyBorder="1" applyAlignment="1">
      <alignment vertical="center"/>
    </xf>
    <xf numFmtId="165" fontId="19" fillId="3" borderId="2" xfId="0" applyNumberFormat="1" applyFont="1" applyFill="1" applyBorder="1" applyAlignment="1">
      <alignment horizontal="right" vertical="center"/>
    </xf>
    <xf numFmtId="164" fontId="11" fillId="7" borderId="22" xfId="1" applyNumberFormat="1" applyFont="1" applyFill="1" applyBorder="1"/>
    <xf numFmtId="164" fontId="38" fillId="2" borderId="20" xfId="1" applyNumberFormat="1" applyFont="1" applyFill="1" applyBorder="1" applyAlignment="1" applyProtection="1">
      <alignment vertical="center"/>
      <protection locked="0"/>
    </xf>
    <xf numFmtId="164" fontId="38" fillId="2" borderId="21" xfId="1" applyNumberFormat="1" applyFont="1" applyFill="1" applyBorder="1" applyAlignment="1" applyProtection="1">
      <alignment vertical="center"/>
      <protection locked="0"/>
    </xf>
    <xf numFmtId="164" fontId="10" fillId="7" borderId="23" xfId="1" applyNumberFormat="1" applyFont="1" applyFill="1" applyBorder="1"/>
    <xf numFmtId="164" fontId="38" fillId="2" borderId="24" xfId="1" applyNumberFormat="1" applyFont="1" applyFill="1" applyBorder="1" applyAlignment="1" applyProtection="1">
      <alignment vertical="center"/>
      <protection locked="0"/>
    </xf>
    <xf numFmtId="164" fontId="38" fillId="2" borderId="25" xfId="1" applyNumberFormat="1" applyFont="1" applyFill="1" applyBorder="1" applyAlignment="1" applyProtection="1">
      <alignment vertical="center"/>
      <protection locked="0"/>
    </xf>
    <xf numFmtId="164" fontId="11" fillId="7" borderId="26" xfId="1" applyNumberFormat="1" applyFont="1" applyFill="1" applyBorder="1"/>
    <xf numFmtId="164" fontId="10" fillId="7" borderId="27" xfId="1" applyNumberFormat="1" applyFont="1" applyFill="1" applyBorder="1"/>
    <xf numFmtId="164" fontId="10" fillId="7" borderId="28" xfId="1" applyNumberFormat="1" applyFont="1" applyFill="1" applyBorder="1"/>
    <xf numFmtId="164" fontId="38" fillId="2" borderId="29" xfId="1" applyNumberFormat="1" applyFont="1" applyFill="1" applyBorder="1" applyAlignment="1" applyProtection="1">
      <alignment vertical="center"/>
      <protection locked="0"/>
    </xf>
    <xf numFmtId="0" fontId="19" fillId="2" borderId="0" xfId="0" applyFont="1" applyFill="1"/>
    <xf numFmtId="165" fontId="39" fillId="9" borderId="2" xfId="0" applyNumberFormat="1" applyFont="1" applyFill="1" applyBorder="1" applyAlignment="1">
      <alignment horizontal="right" vertical="center"/>
    </xf>
    <xf numFmtId="0" fontId="42" fillId="2" borderId="0" xfId="0" applyFont="1" applyFill="1"/>
    <xf numFmtId="166" fontId="43" fillId="9" borderId="2" xfId="1" applyNumberFormat="1" applyFont="1" applyFill="1" applyBorder="1" applyAlignment="1" applyProtection="1">
      <alignment vertical="center"/>
    </xf>
    <xf numFmtId="164" fontId="43" fillId="9" borderId="2" xfId="1" applyNumberFormat="1" applyFont="1" applyFill="1" applyBorder="1" applyAlignment="1" applyProtection="1">
      <alignment vertical="center"/>
    </xf>
    <xf numFmtId="165" fontId="30" fillId="3" borderId="2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164" fontId="30" fillId="4" borderId="2" xfId="1" applyNumberFormat="1" applyFont="1" applyFill="1" applyBorder="1" applyAlignment="1" applyProtection="1">
      <alignment vertical="center"/>
    </xf>
    <xf numFmtId="0" fontId="36" fillId="2" borderId="0" xfId="0" applyFont="1" applyFill="1" applyAlignment="1">
      <alignment vertical="top" wrapText="1"/>
    </xf>
    <xf numFmtId="168" fontId="19" fillId="2" borderId="0" xfId="0" applyNumberFormat="1" applyFont="1" applyFill="1"/>
    <xf numFmtId="165" fontId="11" fillId="3" borderId="4" xfId="0" applyNumberFormat="1" applyFont="1" applyFill="1" applyBorder="1" applyAlignment="1">
      <alignment horizontal="right" vertical="center" wrapText="1"/>
    </xf>
    <xf numFmtId="0" fontId="11" fillId="2" borderId="10" xfId="0" applyFont="1" applyFill="1" applyBorder="1" applyAlignment="1">
      <alignment vertical="center" wrapText="1"/>
    </xf>
    <xf numFmtId="164" fontId="30" fillId="4" borderId="5" xfId="1" applyNumberFormat="1" applyFont="1" applyFill="1" applyBorder="1" applyAlignment="1" applyProtection="1">
      <alignment vertical="center"/>
    </xf>
    <xf numFmtId="0" fontId="9" fillId="2" borderId="0" xfId="0" applyFont="1" applyFill="1" applyAlignment="1">
      <alignment vertical="center" wrapText="1"/>
    </xf>
    <xf numFmtId="165" fontId="11" fillId="3" borderId="9" xfId="0" applyNumberFormat="1" applyFont="1" applyFill="1" applyBorder="1" applyAlignment="1">
      <alignment horizontal="right" vertical="center" wrapText="1"/>
    </xf>
    <xf numFmtId="0" fontId="33" fillId="3" borderId="2" xfId="0" applyFont="1" applyFill="1" applyBorder="1" applyAlignment="1">
      <alignment horizontal="right" vertical="center"/>
    </xf>
    <xf numFmtId="166" fontId="30" fillId="4" borderId="5" xfId="1" applyNumberFormat="1" applyFont="1" applyFill="1" applyBorder="1" applyAlignment="1" applyProtection="1">
      <alignment vertical="center"/>
    </xf>
    <xf numFmtId="166" fontId="30" fillId="4" borderId="9" xfId="1" applyNumberFormat="1" applyFont="1" applyFill="1" applyBorder="1" applyAlignment="1" applyProtection="1">
      <alignment vertical="center"/>
    </xf>
    <xf numFmtId="0" fontId="33" fillId="2" borderId="0" xfId="0" applyFont="1" applyFill="1"/>
    <xf numFmtId="0" fontId="2" fillId="2" borderId="1" xfId="0" applyFont="1" applyFill="1" applyBorder="1" applyAlignment="1">
      <alignment horizontal="left" vertical="center" wrapText="1"/>
    </xf>
    <xf numFmtId="1" fontId="7" fillId="3" borderId="2" xfId="1" applyNumberFormat="1" applyFont="1" applyFill="1" applyBorder="1" applyAlignment="1">
      <alignment horizontal="center" vertical="center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91743</xdr:colOff>
      <xdr:row>0</xdr:row>
      <xdr:rowOff>214513</xdr:rowOff>
    </xdr:from>
    <xdr:to>
      <xdr:col>0</xdr:col>
      <xdr:colOff>241575</xdr:colOff>
      <xdr:row>0</xdr:row>
      <xdr:rowOff>364345</xdr:rowOff>
    </xdr:to>
    <xdr:sp macro="" textlink="">
      <xdr:nvSpPr>
        <xdr:cNvPr id="2" name="Connettore 1">
          <a:extLst>
            <a:ext uri="{FF2B5EF4-FFF2-40B4-BE49-F238E27FC236}">
              <a16:creationId xmlns:a16="http://schemas.microsoft.com/office/drawing/2014/main" id="{7A0BF12E-0275-41CE-BBB0-F3D3F84437D5}"/>
            </a:ext>
          </a:extLst>
        </xdr:cNvPr>
        <xdr:cNvSpPr/>
      </xdr:nvSpPr>
      <xdr:spPr>
        <a:xfrm>
          <a:off x="91743" y="214513"/>
          <a:ext cx="149832" cy="149832"/>
        </a:xfrm>
        <a:prstGeom prst="flowChartConnector">
          <a:avLst/>
        </a:prstGeom>
        <a:solidFill>
          <a:srgbClr val="00CC99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PREZZI/MTR/Aseco/002-21drif_all1_ti%20Modello%20FA21%207f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EF"/>
      <sheetName val="Anagrafica e Note"/>
      <sheetName val="IN_BIL_IMP_20"/>
      <sheetName val="IN_BIL_IMP_21"/>
      <sheetName val="IN_Cespiti_20"/>
      <sheetName val="IN_Cespiti_21-22-23"/>
      <sheetName val="LIC"/>
      <sheetName val="IN_Detr 4.6 del_363"/>
      <sheetName val="CK"/>
      <sheetName val="Tabelle"/>
      <sheetName val="PEF Impianti"/>
      <sheetName val="PEF Impianti (5%)"/>
      <sheetName val="PEF Impianti (10%)"/>
      <sheetName val="PEF Impianti (0%)"/>
      <sheetName val="Costit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C7">
            <v>70590</v>
          </cell>
          <cell r="D7">
            <v>1812604.7004983765</v>
          </cell>
          <cell r="E7">
            <v>2259987.4079249995</v>
          </cell>
          <cell r="F7">
            <v>2436837.787093875</v>
          </cell>
          <cell r="G7">
            <v>2465137.5663827825</v>
          </cell>
          <cell r="H7">
            <v>2493779.3144858493</v>
          </cell>
          <cell r="I7">
            <v>2522767.3356565358</v>
          </cell>
          <cell r="J7">
            <v>2552105.9904593155</v>
          </cell>
          <cell r="K7">
            <v>2581799.6965318173</v>
          </cell>
          <cell r="L7">
            <v>2611852.9293575627</v>
          </cell>
          <cell r="M7">
            <v>2642270.2230494707</v>
          </cell>
          <cell r="N7">
            <v>2673056.1711442736</v>
          </cell>
          <cell r="O7">
            <v>2704215.4274079893</v>
          </cell>
          <cell r="P7">
            <v>2735752.7066526255</v>
          </cell>
          <cell r="Q7">
            <v>2767672.7855642671</v>
          </cell>
          <cell r="R7">
            <v>2799980.5035427017</v>
          </cell>
          <cell r="S7">
            <v>2832680.7635527621</v>
          </cell>
          <cell r="T7">
            <v>2865778.5329875429</v>
          </cell>
          <cell r="U7">
            <v>2899278.8445436615</v>
          </cell>
          <cell r="V7">
            <v>2933186.7971087331</v>
          </cell>
          <cell r="W7">
            <v>2967507.5566612505</v>
          </cell>
        </row>
        <row r="8">
          <cell r="C8">
            <v>622700</v>
          </cell>
          <cell r="D8">
            <v>1706700.7138667176</v>
          </cell>
          <cell r="E8">
            <v>2350414.15</v>
          </cell>
          <cell r="F8">
            <v>2383434.4747499996</v>
          </cell>
          <cell r="G8">
            <v>2553777.4758212497</v>
          </cell>
          <cell r="H8">
            <v>2589119.0604681931</v>
          </cell>
          <cell r="I8">
            <v>2624961.1181099373</v>
          </cell>
          <cell r="J8">
            <v>2802307.2733372324</v>
          </cell>
          <cell r="K8">
            <v>2840581.9780638623</v>
          </cell>
          <cell r="L8">
            <v>2879393.2043176563</v>
          </cell>
          <cell r="M8">
            <v>3064017.3702753866</v>
          </cell>
          <cell r="N8">
            <v>3105377.4538619481</v>
          </cell>
          <cell r="O8">
            <v>3147311.9369326318</v>
          </cell>
          <cell r="P8">
            <v>3339499.5100892819</v>
          </cell>
          <cell r="Q8">
            <v>3384104.0831376212</v>
          </cell>
          <cell r="R8">
            <v>3429322.845585655</v>
          </cell>
          <cell r="S8">
            <v>3629370.1629794384</v>
          </cell>
          <cell r="T8">
            <v>3677385.4778617541</v>
          </cell>
          <cell r="U8">
            <v>3726056.7700916808</v>
          </cell>
          <cell r="V8">
            <v>3934271.525263757</v>
          </cell>
          <cell r="W8">
            <v>3985871.2780146697</v>
          </cell>
        </row>
        <row r="9">
          <cell r="C9">
            <v>90684</v>
          </cell>
          <cell r="D9">
            <v>331833</v>
          </cell>
          <cell r="E9">
            <v>336810.495</v>
          </cell>
          <cell r="F9">
            <v>341862.65242499998</v>
          </cell>
          <cell r="G9">
            <v>346990.59221137495</v>
          </cell>
          <cell r="H9">
            <v>352195.45109454554</v>
          </cell>
          <cell r="I9">
            <v>357478.3828609637</v>
          </cell>
          <cell r="J9">
            <v>362840.55860387813</v>
          </cell>
          <cell r="K9">
            <v>368283.16698293627</v>
          </cell>
          <cell r="L9">
            <v>373807.41448768025</v>
          </cell>
          <cell r="M9">
            <v>379414.52570499544</v>
          </cell>
          <cell r="N9">
            <v>385105.74359057035</v>
          </cell>
          <cell r="O9">
            <v>390882.32974442886</v>
          </cell>
          <cell r="P9">
            <v>396745.56469059526</v>
          </cell>
          <cell r="Q9">
            <v>402696.74816095416</v>
          </cell>
          <cell r="R9">
            <v>408737.19938336842</v>
          </cell>
          <cell r="S9">
            <v>414868.2573741189</v>
          </cell>
          <cell r="T9">
            <v>421091.28123473062</v>
          </cell>
          <cell r="U9">
            <v>427407.65045325155</v>
          </cell>
          <cell r="V9">
            <v>433818.76521005027</v>
          </cell>
          <cell r="W9">
            <v>440326.04668820096</v>
          </cell>
        </row>
        <row r="10">
          <cell r="C10">
            <v>720368</v>
          </cell>
          <cell r="D10">
            <v>952120</v>
          </cell>
          <cell r="E10">
            <v>1236361.2000000002</v>
          </cell>
          <cell r="F10">
            <v>1248724.8120000002</v>
          </cell>
          <cell r="G10">
            <v>1261212.0601200003</v>
          </cell>
          <cell r="H10">
            <v>1273824.1807212001</v>
          </cell>
          <cell r="I10">
            <v>1286562.4225284122</v>
          </cell>
          <cell r="J10">
            <v>1299428.0467536962</v>
          </cell>
          <cell r="K10">
            <v>1312422.3272212332</v>
          </cell>
          <cell r="L10">
            <v>1325546.5504934455</v>
          </cell>
          <cell r="M10">
            <v>1338802.01599838</v>
          </cell>
          <cell r="N10">
            <v>1352190.0361583638</v>
          </cell>
          <cell r="O10">
            <v>1365711.9365199476</v>
          </cell>
          <cell r="P10">
            <v>1379369.0558851471</v>
          </cell>
          <cell r="Q10">
            <v>1393162.7464439985</v>
          </cell>
          <cell r="R10">
            <v>1407094.3739084385</v>
          </cell>
          <cell r="S10">
            <v>1421165.3176475228</v>
          </cell>
          <cell r="T10">
            <v>1435376.9708239981</v>
          </cell>
          <cell r="U10">
            <v>1449730.740532238</v>
          </cell>
          <cell r="V10">
            <v>1464228.0479375604</v>
          </cell>
          <cell r="W10">
            <v>1478870.3284169361</v>
          </cell>
        </row>
        <row r="12">
          <cell r="C12">
            <v>118432</v>
          </cell>
          <cell r="D12">
            <v>283067</v>
          </cell>
          <cell r="E12">
            <v>169204.24027499999</v>
          </cell>
          <cell r="F12">
            <v>171742.30387912496</v>
          </cell>
          <cell r="G12">
            <v>174318.43843731179</v>
          </cell>
          <cell r="H12">
            <v>176933.21501387146</v>
          </cell>
          <cell r="I12">
            <v>179587.21323907952</v>
          </cell>
          <cell r="J12">
            <v>182281.02143766571</v>
          </cell>
          <cell r="K12">
            <v>185015.23675923067</v>
          </cell>
          <cell r="L12">
            <v>187790.46531061913</v>
          </cell>
          <cell r="M12">
            <v>190607.32229027839</v>
          </cell>
          <cell r="N12">
            <v>193466.43212463253</v>
          </cell>
          <cell r="O12">
            <v>196368.42860650201</v>
          </cell>
          <cell r="P12">
            <v>199313.95503559953</v>
          </cell>
          <cell r="Q12">
            <v>202303.6643611335</v>
          </cell>
          <cell r="R12">
            <v>205338.21932655049</v>
          </cell>
          <cell r="S12">
            <v>208418.29261644871</v>
          </cell>
          <cell r="T12">
            <v>211544.56700569543</v>
          </cell>
          <cell r="U12">
            <v>214717.73551078083</v>
          </cell>
          <cell r="V12">
            <v>217938.50154344254</v>
          </cell>
          <cell r="W12">
            <v>221207.57906659413</v>
          </cell>
        </row>
        <row r="15">
          <cell r="C15">
            <v>153218.71618209654</v>
          </cell>
          <cell r="D15">
            <v>140360.29696044856</v>
          </cell>
          <cell r="E15">
            <v>141021.98351576313</v>
          </cell>
          <cell r="F15">
            <v>1024973.60402065</v>
          </cell>
          <cell r="G15">
            <v>1011931.0955578358</v>
          </cell>
          <cell r="H15">
            <v>1006636.7403381775</v>
          </cell>
          <cell r="I15">
            <v>986927.12542575749</v>
          </cell>
          <cell r="J15">
            <v>959135.77485898766</v>
          </cell>
          <cell r="K15">
            <v>889210.54628130409</v>
          </cell>
          <cell r="L15">
            <v>884871.92238741904</v>
          </cell>
          <cell r="M15">
            <v>839240.36668771703</v>
          </cell>
          <cell r="N15">
            <v>820568.06031420722</v>
          </cell>
          <cell r="O15">
            <v>819138.75436196884</v>
          </cell>
          <cell r="P15">
            <v>818301.16103186924</v>
          </cell>
          <cell r="Q15">
            <v>818194.6254004559</v>
          </cell>
          <cell r="R15">
            <v>707405.0244523196</v>
          </cell>
          <cell r="S15">
            <v>699810.16145453055</v>
          </cell>
          <cell r="T15">
            <v>684369.65725668566</v>
          </cell>
          <cell r="U15">
            <v>567649.60821127752</v>
          </cell>
          <cell r="V15">
            <v>567649.60821127717</v>
          </cell>
          <cell r="W15">
            <v>567488.94824453618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113113.82440333172</v>
          </cell>
          <cell r="D21">
            <v>76148.342343284952</v>
          </cell>
          <cell r="E21">
            <v>91022.290972773393</v>
          </cell>
          <cell r="F21">
            <v>1287885.4572371459</v>
          </cell>
          <cell r="G21">
            <v>1236990.8965442425</v>
          </cell>
          <cell r="H21">
            <v>1187835.0829513755</v>
          </cell>
          <cell r="I21">
            <v>1118717.3262609327</v>
          </cell>
          <cell r="J21">
            <v>1050353.6280459682</v>
          </cell>
          <cell r="K21">
            <v>983162.60657961178</v>
          </cell>
          <cell r="L21">
            <v>921441.93685619044</v>
          </cell>
          <cell r="M21">
            <v>858703.4006763146</v>
          </cell>
          <cell r="N21">
            <v>800190.73876144132</v>
          </cell>
          <cell r="O21">
            <v>743047.32236399967</v>
          </cell>
          <cell r="P21">
            <v>685753.50153297279</v>
          </cell>
          <cell r="Q21">
            <v>628802.22328019934</v>
          </cell>
          <cell r="R21">
            <v>572611.69626286218</v>
          </cell>
          <cell r="S21">
            <v>523377.7900318972</v>
          </cell>
          <cell r="T21">
            <v>472982.29302410735</v>
          </cell>
          <cell r="U21">
            <v>425949.14506760892</v>
          </cell>
          <cell r="V21">
            <v>386014.81263173989</v>
          </cell>
          <cell r="W21">
            <v>344641.23964840232</v>
          </cell>
        </row>
        <row r="22">
          <cell r="C22">
            <v>0</v>
          </cell>
          <cell r="D22">
            <v>0</v>
          </cell>
          <cell r="E22">
            <v>775755.60345921235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35">
          <cell r="C35">
            <v>0.46296296296296297</v>
          </cell>
          <cell r="D35">
            <v>0.46296296296296297</v>
          </cell>
          <cell r="E35">
            <v>0.45</v>
          </cell>
          <cell r="F35">
            <v>0.45</v>
          </cell>
          <cell r="G35">
            <v>0.45</v>
          </cell>
          <cell r="H35">
            <v>0.45</v>
          </cell>
          <cell r="I35">
            <v>0.45</v>
          </cell>
          <cell r="J35">
            <v>0.45</v>
          </cell>
          <cell r="K35">
            <v>0.45</v>
          </cell>
          <cell r="L35">
            <v>0.45</v>
          </cell>
          <cell r="M35">
            <v>0.45</v>
          </cell>
          <cell r="N35">
            <v>0.45</v>
          </cell>
          <cell r="O35">
            <v>0.45</v>
          </cell>
          <cell r="P35">
            <v>0.45</v>
          </cell>
          <cell r="Q35">
            <v>0.45</v>
          </cell>
          <cell r="R35">
            <v>0.45</v>
          </cell>
          <cell r="S35">
            <v>0.45</v>
          </cell>
          <cell r="T35">
            <v>0.45</v>
          </cell>
          <cell r="U35">
            <v>0.45</v>
          </cell>
          <cell r="V35">
            <v>0.45</v>
          </cell>
          <cell r="W35">
            <v>0.45</v>
          </cell>
        </row>
        <row r="36">
          <cell r="C36">
            <v>25000</v>
          </cell>
          <cell r="D36">
            <v>25000</v>
          </cell>
          <cell r="E36">
            <v>36000</v>
          </cell>
          <cell r="F36">
            <v>36000</v>
          </cell>
          <cell r="G36">
            <v>36000</v>
          </cell>
          <cell r="H36">
            <v>36000</v>
          </cell>
          <cell r="I36">
            <v>36000</v>
          </cell>
          <cell r="J36">
            <v>36000</v>
          </cell>
          <cell r="K36">
            <v>36000</v>
          </cell>
          <cell r="L36">
            <v>36000</v>
          </cell>
          <cell r="M36">
            <v>36000</v>
          </cell>
          <cell r="N36">
            <v>36000</v>
          </cell>
          <cell r="O36">
            <v>36000</v>
          </cell>
          <cell r="P36">
            <v>36000</v>
          </cell>
          <cell r="Q36">
            <v>36000</v>
          </cell>
          <cell r="R36">
            <v>36000</v>
          </cell>
          <cell r="S36">
            <v>36000</v>
          </cell>
          <cell r="T36">
            <v>36000</v>
          </cell>
          <cell r="U36">
            <v>36000</v>
          </cell>
          <cell r="V36">
            <v>36000</v>
          </cell>
          <cell r="W36">
            <v>36000</v>
          </cell>
        </row>
        <row r="49">
          <cell r="D49">
            <v>2455015.7655874202</v>
          </cell>
          <cell r="E49">
            <v>3535222.7024458852</v>
          </cell>
        </row>
        <row r="75">
          <cell r="C75">
            <v>0</v>
          </cell>
          <cell r="D75">
            <v>2455015.7655874202</v>
          </cell>
          <cell r="E75">
            <v>3312259.8170164865</v>
          </cell>
          <cell r="F75">
            <v>3501058.626586426</v>
          </cell>
          <cell r="G75">
            <v>3700618.9683018522</v>
          </cell>
          <cell r="H75">
            <v>3911554.2494950574</v>
          </cell>
          <cell r="I75">
            <v>4084650.4158367282</v>
          </cell>
          <cell r="J75">
            <v>4143803.5320735346</v>
          </cell>
          <cell r="K75">
            <v>4122214.0012889989</v>
          </cell>
          <cell r="L75">
            <v>4133116.9904447584</v>
          </cell>
          <cell r="M75">
            <v>4190874.8511071447</v>
          </cell>
          <cell r="N75">
            <v>4198479.5861799465</v>
          </cell>
          <cell r="O75">
            <v>4215004.2611718616</v>
          </cell>
          <cell r="P75">
            <v>4299630.9547131415</v>
          </cell>
          <cell r="Q75">
            <v>4318621.5943568833</v>
          </cell>
          <cell r="R75">
            <v>4288720.4381078528</v>
          </cell>
          <cell r="S75">
            <v>4378360.835545524</v>
          </cell>
          <cell r="T75">
            <v>4395837.9510875316</v>
          </cell>
          <cell r="U75">
            <v>4369855.7224847255</v>
          </cell>
          <cell r="V75">
            <v>4471698.6260579517</v>
          </cell>
          <cell r="W75">
            <v>4502660.8395332657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60B9D-31B5-4CF4-AAB6-CDE549FBA00D}">
  <sheetPr>
    <tabColor rgb="FF92D050"/>
  </sheetPr>
  <dimension ref="B1:X78"/>
  <sheetViews>
    <sheetView tabSelected="1" topLeftCell="C40" zoomScale="73" zoomScaleNormal="73" workbookViewId="0">
      <selection activeCell="D71" sqref="D71:X75"/>
    </sheetView>
  </sheetViews>
  <sheetFormatPr baseColWidth="10" defaultColWidth="9.83203125" defaultRowHeight="16" x14ac:dyDescent="0.2"/>
  <cols>
    <col min="1" max="1" width="6" style="7" customWidth="1"/>
    <col min="2" max="2" width="128.33203125" style="7" customWidth="1"/>
    <col min="3" max="3" width="2.83203125" style="7" customWidth="1"/>
    <col min="4" max="4" width="17.1640625" style="7" bestFit="1" customWidth="1"/>
    <col min="5" max="5" width="17.6640625" style="7" bestFit="1" customWidth="1"/>
    <col min="6" max="6" width="18.1640625" style="7" bestFit="1" customWidth="1"/>
    <col min="7" max="10" width="17.6640625" style="7" bestFit="1" customWidth="1"/>
    <col min="11" max="12" width="18.1640625" style="7" bestFit="1" customWidth="1"/>
    <col min="13" max="13" width="17.6640625" style="7" bestFit="1" customWidth="1"/>
    <col min="14" max="17" width="18.1640625" style="7" bestFit="1" customWidth="1"/>
    <col min="18" max="18" width="17.1640625" style="7" bestFit="1" customWidth="1"/>
    <col min="19" max="19" width="18.1640625" style="7" bestFit="1" customWidth="1"/>
    <col min="20" max="22" width="17.6640625" style="7" bestFit="1" customWidth="1"/>
    <col min="23" max="24" width="18.1640625" style="7" bestFit="1" customWidth="1"/>
    <col min="25" max="16384" width="9.83203125" style="7"/>
  </cols>
  <sheetData>
    <row r="1" spans="2:24" s="1" customFormat="1" ht="49.5" customHeight="1" thickBot="1" x14ac:dyDescent="0.3">
      <c r="B1" s="129" t="s">
        <v>0</v>
      </c>
      <c r="C1" s="129"/>
      <c r="D1" s="129"/>
      <c r="E1" s="129"/>
      <c r="F1" s="129"/>
      <c r="G1" s="129"/>
    </row>
    <row r="2" spans="2:24" s="3" customFormat="1" ht="22" thickTop="1" x14ac:dyDescent="0.25">
      <c r="B2" s="2"/>
      <c r="D2" s="4">
        <f>+D65-'[1]PEF Impianti'!C75</f>
        <v>0</v>
      </c>
      <c r="E2" s="4">
        <f>+E65-'[1]PEF Impianti'!D75</f>
        <v>0</v>
      </c>
      <c r="F2" s="4">
        <f>+F65-'[1]PEF Impianti'!E75</f>
        <v>0</v>
      </c>
      <c r="G2" s="4">
        <f>+G65-'[1]PEF Impianti'!F75</f>
        <v>0</v>
      </c>
      <c r="H2" s="4">
        <f>+H65-'[1]PEF Impianti'!G75</f>
        <v>0</v>
      </c>
      <c r="I2" s="4">
        <f>+I65-'[1]PEF Impianti'!H75</f>
        <v>0</v>
      </c>
      <c r="J2" s="4">
        <f>+J65-'[1]PEF Impianti'!I75</f>
        <v>0</v>
      </c>
      <c r="K2" s="4">
        <f>+K65-'[1]PEF Impianti'!J75</f>
        <v>0</v>
      </c>
      <c r="L2" s="4">
        <f>+L65-'[1]PEF Impianti'!K75</f>
        <v>0</v>
      </c>
      <c r="M2" s="4">
        <f>+M65-'[1]PEF Impianti'!L75</f>
        <v>0</v>
      </c>
      <c r="N2" s="4">
        <f>+N65-'[1]PEF Impianti'!M75</f>
        <v>0</v>
      </c>
      <c r="O2" s="4">
        <f>+O65-'[1]PEF Impianti'!N75</f>
        <v>0</v>
      </c>
      <c r="P2" s="4">
        <f>+P65-'[1]PEF Impianti'!O75</f>
        <v>0</v>
      </c>
      <c r="Q2" s="4">
        <f>+Q65-'[1]PEF Impianti'!P75</f>
        <v>0</v>
      </c>
      <c r="R2" s="4">
        <f>+R65-'[1]PEF Impianti'!Q75</f>
        <v>0</v>
      </c>
      <c r="S2" s="4">
        <f>+S65-'[1]PEF Impianti'!R75</f>
        <v>0</v>
      </c>
      <c r="T2" s="4">
        <f>+T65-'[1]PEF Impianti'!S75</f>
        <v>0</v>
      </c>
      <c r="U2" s="4">
        <f>+U65-'[1]PEF Impianti'!T75</f>
        <v>0</v>
      </c>
      <c r="V2" s="4">
        <f>+V65-'[1]PEF Impianti'!U75</f>
        <v>0</v>
      </c>
      <c r="W2" s="4">
        <f>+W65-'[1]PEF Impianti'!V75</f>
        <v>0</v>
      </c>
      <c r="X2" s="4">
        <f>+X65-'[1]PEF Impianti'!W75</f>
        <v>0</v>
      </c>
    </row>
    <row r="3" spans="2:24" x14ac:dyDescent="0.2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2:24" ht="15" customHeight="1" x14ac:dyDescent="0.2">
      <c r="B4" s="5"/>
      <c r="C4" s="6"/>
      <c r="D4" s="130" t="s">
        <v>1</v>
      </c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</row>
    <row r="5" spans="2:24" ht="18" customHeight="1" x14ac:dyDescent="0.2">
      <c r="C5" s="6"/>
      <c r="D5" s="130" t="s">
        <v>2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4" s="12" customFormat="1" ht="29.25" customHeight="1" x14ac:dyDescent="0.15">
      <c r="B6" s="8" t="s">
        <v>3</v>
      </c>
      <c r="C6" s="9"/>
      <c r="D6" s="10">
        <v>2022</v>
      </c>
      <c r="E6" s="11">
        <v>2023</v>
      </c>
      <c r="F6" s="10">
        <v>2024</v>
      </c>
      <c r="G6" s="11">
        <v>2025</v>
      </c>
      <c r="H6" s="11">
        <v>2026</v>
      </c>
      <c r="I6" s="11">
        <v>2027</v>
      </c>
      <c r="J6" s="11">
        <v>2028</v>
      </c>
      <c r="K6" s="11">
        <v>2029</v>
      </c>
      <c r="L6" s="11">
        <v>2030</v>
      </c>
      <c r="M6" s="11">
        <v>2031</v>
      </c>
      <c r="N6" s="11">
        <v>2032</v>
      </c>
      <c r="O6" s="11">
        <v>2033</v>
      </c>
      <c r="P6" s="11">
        <v>2034</v>
      </c>
      <c r="Q6" s="11">
        <v>2035</v>
      </c>
      <c r="R6" s="11">
        <v>2036</v>
      </c>
      <c r="S6" s="11">
        <v>2037</v>
      </c>
      <c r="T6" s="11">
        <v>2038</v>
      </c>
      <c r="U6" s="11">
        <v>2039</v>
      </c>
      <c r="V6" s="11">
        <v>2040</v>
      </c>
      <c r="W6" s="11">
        <v>2041</v>
      </c>
      <c r="X6" s="11">
        <v>2042</v>
      </c>
    </row>
    <row r="7" spans="2:24" s="16" customFormat="1" ht="21" customHeight="1" x14ac:dyDescent="0.15">
      <c r="B7" s="13" t="s">
        <v>4</v>
      </c>
      <c r="C7" s="9"/>
      <c r="D7" s="14">
        <f>+'[1]PEF Impianti'!C7*'[1]PEF Impianti'!C$35</f>
        <v>32680.555555555555</v>
      </c>
      <c r="E7" s="15">
        <f>+'[1]PEF Impianti'!D7*'[1]PEF Impianti'!D$35</f>
        <v>839168.84282332251</v>
      </c>
      <c r="F7" s="15">
        <f>+'[1]PEF Impianti'!E7*'[1]PEF Impianti'!E$35</f>
        <v>1016994.3335662498</v>
      </c>
      <c r="G7" s="15">
        <f>+'[1]PEF Impianti'!F7*'[1]PEF Impianti'!F$35</f>
        <v>1096577.0041922438</v>
      </c>
      <c r="H7" s="15">
        <f>+'[1]PEF Impianti'!G7*'[1]PEF Impianti'!G$35</f>
        <v>1109311.9048722521</v>
      </c>
      <c r="I7" s="15">
        <f>+'[1]PEF Impianti'!H7*'[1]PEF Impianti'!H$35</f>
        <v>1122200.6915186322</v>
      </c>
      <c r="J7" s="15">
        <f>+'[1]PEF Impianti'!I7*'[1]PEF Impianti'!I$35</f>
        <v>1135245.3010454411</v>
      </c>
      <c r="K7" s="15">
        <f>+'[1]PEF Impianti'!J7*'[1]PEF Impianti'!J$35</f>
        <v>1148447.6957066921</v>
      </c>
      <c r="L7" s="15">
        <f>+'[1]PEF Impianti'!K7*'[1]PEF Impianti'!K$35</f>
        <v>1161809.8634393178</v>
      </c>
      <c r="M7" s="15">
        <f>+'[1]PEF Impianti'!L7*'[1]PEF Impianti'!L$35</f>
        <v>1175333.8182109033</v>
      </c>
      <c r="N7" s="15">
        <f>+'[1]PEF Impianti'!M7*'[1]PEF Impianti'!M$35</f>
        <v>1189021.6003722618</v>
      </c>
      <c r="O7" s="15">
        <f>+'[1]PEF Impianti'!N7*'[1]PEF Impianti'!N$35</f>
        <v>1202875.277014923</v>
      </c>
      <c r="P7" s="15">
        <f>+'[1]PEF Impianti'!O7*'[1]PEF Impianti'!O$35</f>
        <v>1216896.9423335951</v>
      </c>
      <c r="Q7" s="15">
        <f>+'[1]PEF Impianti'!P7*'[1]PEF Impianti'!P$35</f>
        <v>1231088.7179936816</v>
      </c>
      <c r="R7" s="15">
        <f>+'[1]PEF Impianti'!Q7*'[1]PEF Impianti'!Q$35</f>
        <v>1245452.7535039203</v>
      </c>
      <c r="S7" s="15">
        <f>+'[1]PEF Impianti'!R7*'[1]PEF Impianti'!R$35</f>
        <v>1259991.2265942157</v>
      </c>
      <c r="T7" s="15">
        <f>+'[1]PEF Impianti'!S7*'[1]PEF Impianti'!S$35</f>
        <v>1274706.343598743</v>
      </c>
      <c r="U7" s="15">
        <f>+'[1]PEF Impianti'!T7*'[1]PEF Impianti'!T$35</f>
        <v>1289600.3398443942</v>
      </c>
      <c r="V7" s="15">
        <f>+'[1]PEF Impianti'!U7*'[1]PEF Impianti'!U$35</f>
        <v>1304675.4800446476</v>
      </c>
      <c r="W7" s="15">
        <f>+'[1]PEF Impianti'!V7*'[1]PEF Impianti'!V$35</f>
        <v>1319934.0586989298</v>
      </c>
      <c r="X7" s="15">
        <f>+'[1]PEF Impianti'!W7*'[1]PEF Impianti'!W$35</f>
        <v>1335378.4004975627</v>
      </c>
    </row>
    <row r="8" spans="2:24" s="16" customFormat="1" ht="21" customHeight="1" x14ac:dyDescent="0.15">
      <c r="B8" s="17" t="s">
        <v>5</v>
      </c>
      <c r="C8" s="9"/>
      <c r="D8" s="18">
        <f>+'[1]PEF Impianti'!C8*'[1]PEF Impianti'!C$35</f>
        <v>288287.03703703702</v>
      </c>
      <c r="E8" s="19">
        <f>+'[1]PEF Impianti'!D8*'[1]PEF Impianti'!D$35</f>
        <v>790139.21938273963</v>
      </c>
      <c r="F8" s="19">
        <f>+'[1]PEF Impianti'!E8*'[1]PEF Impianti'!E$35</f>
        <v>1057686.3674999999</v>
      </c>
      <c r="G8" s="19">
        <f>+'[1]PEF Impianti'!F8*'[1]PEF Impianti'!F$35</f>
        <v>1072545.5136374999</v>
      </c>
      <c r="H8" s="19">
        <f>+'[1]PEF Impianti'!G8*'[1]PEF Impianti'!G$35</f>
        <v>1149199.8641195623</v>
      </c>
      <c r="I8" s="19">
        <f>+'[1]PEF Impianti'!H8*'[1]PEF Impianti'!H$35</f>
        <v>1165103.5772106869</v>
      </c>
      <c r="J8" s="19">
        <f>+'[1]PEF Impianti'!I8*'[1]PEF Impianti'!I$35</f>
        <v>1181232.5031494717</v>
      </c>
      <c r="K8" s="19">
        <f>+'[1]PEF Impianti'!J8*'[1]PEF Impianti'!J$35</f>
        <v>1261038.2730017547</v>
      </c>
      <c r="L8" s="19">
        <f>+'[1]PEF Impianti'!K8*'[1]PEF Impianti'!K$35</f>
        <v>1278261.890128738</v>
      </c>
      <c r="M8" s="19">
        <f>+'[1]PEF Impianti'!L8*'[1]PEF Impianti'!L$35</f>
        <v>1295726.9419429454</v>
      </c>
      <c r="N8" s="19">
        <f>+'[1]PEF Impianti'!M8*'[1]PEF Impianti'!M$35</f>
        <v>1378807.8166239241</v>
      </c>
      <c r="O8" s="19">
        <f>+'[1]PEF Impianti'!N8*'[1]PEF Impianti'!N$35</f>
        <v>1397419.8542378766</v>
      </c>
      <c r="P8" s="19">
        <f>+'[1]PEF Impianti'!O8*'[1]PEF Impianti'!O$35</f>
        <v>1416290.3716196844</v>
      </c>
      <c r="Q8" s="19">
        <f>+'[1]PEF Impianti'!P8*'[1]PEF Impianti'!P$35</f>
        <v>1502774.779540177</v>
      </c>
      <c r="R8" s="19">
        <f>+'[1]PEF Impianti'!Q8*'[1]PEF Impianti'!Q$35</f>
        <v>1522846.8374119296</v>
      </c>
      <c r="S8" s="19">
        <f>+'[1]PEF Impianti'!R8*'[1]PEF Impianti'!R$35</f>
        <v>1543195.2805135448</v>
      </c>
      <c r="T8" s="19">
        <f>+'[1]PEF Impianti'!S8*'[1]PEF Impianti'!S$35</f>
        <v>1633216.5733407473</v>
      </c>
      <c r="U8" s="19">
        <f>+'[1]PEF Impianti'!T8*'[1]PEF Impianti'!T$35</f>
        <v>1654823.4650377894</v>
      </c>
      <c r="V8" s="19">
        <f>+'[1]PEF Impianti'!U8*'[1]PEF Impianti'!U$35</f>
        <v>1676725.5465412564</v>
      </c>
      <c r="W8" s="19">
        <f>+'[1]PEF Impianti'!V8*'[1]PEF Impianti'!V$35</f>
        <v>1770422.1863686906</v>
      </c>
      <c r="X8" s="19">
        <f>+'[1]PEF Impianti'!W8*'[1]PEF Impianti'!W$35</f>
        <v>1793642.0751066015</v>
      </c>
    </row>
    <row r="9" spans="2:24" s="16" customFormat="1" ht="21" customHeight="1" x14ac:dyDescent="0.15">
      <c r="B9" s="17" t="s">
        <v>6</v>
      </c>
      <c r="C9" s="9"/>
      <c r="D9" s="18">
        <f>+'[1]PEF Impianti'!C9*'[1]PEF Impianti'!C$35</f>
        <v>41983.333333333336</v>
      </c>
      <c r="E9" s="19">
        <f>+'[1]PEF Impianti'!D9*'[1]PEF Impianti'!D$35</f>
        <v>153626.38888888888</v>
      </c>
      <c r="F9" s="19">
        <f>+'[1]PEF Impianti'!E9*'[1]PEF Impianti'!E$35</f>
        <v>151564.72275000002</v>
      </c>
      <c r="G9" s="19">
        <f>+'[1]PEF Impianti'!F9*'[1]PEF Impianti'!F$35</f>
        <v>153838.19359124999</v>
      </c>
      <c r="H9" s="19">
        <f>+'[1]PEF Impianti'!G9*'[1]PEF Impianti'!G$35</f>
        <v>156145.76649511873</v>
      </c>
      <c r="I9" s="19">
        <f>+'[1]PEF Impianti'!H9*'[1]PEF Impianti'!H$35</f>
        <v>158487.9529925455</v>
      </c>
      <c r="J9" s="19">
        <f>+'[1]PEF Impianti'!I9*'[1]PEF Impianti'!I$35</f>
        <v>160865.27228743368</v>
      </c>
      <c r="K9" s="19">
        <f>+'[1]PEF Impianti'!J9*'[1]PEF Impianti'!J$35</f>
        <v>163278.25137174517</v>
      </c>
      <c r="L9" s="19">
        <f>+'[1]PEF Impianti'!K9*'[1]PEF Impianti'!K$35</f>
        <v>165727.42514232133</v>
      </c>
      <c r="M9" s="19">
        <f>+'[1]PEF Impianti'!L9*'[1]PEF Impianti'!L$35</f>
        <v>168213.33651945612</v>
      </c>
      <c r="N9" s="19">
        <f>+'[1]PEF Impianti'!M9*'[1]PEF Impianti'!M$35</f>
        <v>170736.53656724794</v>
      </c>
      <c r="O9" s="19">
        <f>+'[1]PEF Impianti'!N9*'[1]PEF Impianti'!N$35</f>
        <v>173297.58461575667</v>
      </c>
      <c r="P9" s="19">
        <f>+'[1]PEF Impianti'!O9*'[1]PEF Impianti'!O$35</f>
        <v>175897.04838499299</v>
      </c>
      <c r="Q9" s="19">
        <f>+'[1]PEF Impianti'!P9*'[1]PEF Impianti'!P$35</f>
        <v>178535.50411076788</v>
      </c>
      <c r="R9" s="19">
        <f>+'[1]PEF Impianti'!Q9*'[1]PEF Impianti'!Q$35</f>
        <v>181213.53667242939</v>
      </c>
      <c r="S9" s="19">
        <f>+'[1]PEF Impianti'!R9*'[1]PEF Impianti'!R$35</f>
        <v>183931.73972251581</v>
      </c>
      <c r="T9" s="19">
        <f>+'[1]PEF Impianti'!S9*'[1]PEF Impianti'!S$35</f>
        <v>186690.71581835352</v>
      </c>
      <c r="U9" s="19">
        <f>+'[1]PEF Impianti'!T9*'[1]PEF Impianti'!T$35</f>
        <v>189491.0765556288</v>
      </c>
      <c r="V9" s="19">
        <f>+'[1]PEF Impianti'!U9*'[1]PEF Impianti'!U$35</f>
        <v>192333.4427039632</v>
      </c>
      <c r="W9" s="19">
        <f>+'[1]PEF Impianti'!V9*'[1]PEF Impianti'!V$35</f>
        <v>195218.44434452264</v>
      </c>
      <c r="X9" s="19">
        <f>+'[1]PEF Impianti'!W9*'[1]PEF Impianti'!W$35</f>
        <v>198146.72100969043</v>
      </c>
    </row>
    <row r="10" spans="2:24" s="16" customFormat="1" ht="21" customHeight="1" x14ac:dyDescent="0.15">
      <c r="B10" s="20" t="s">
        <v>7</v>
      </c>
      <c r="C10" s="9"/>
      <c r="D10" s="18">
        <f>+'[1]PEF Impianti'!C10*'[1]PEF Impianti'!C$35</f>
        <v>333503.70370370371</v>
      </c>
      <c r="E10" s="19">
        <f>+'[1]PEF Impianti'!D10*'[1]PEF Impianti'!D$35</f>
        <v>440796.29629629629</v>
      </c>
      <c r="F10" s="19">
        <f>+'[1]PEF Impianti'!E10*'[1]PEF Impianti'!E$35</f>
        <v>556362.54000000015</v>
      </c>
      <c r="G10" s="19">
        <f>+'[1]PEF Impianti'!F10*'[1]PEF Impianti'!F$35</f>
        <v>561926.16540000006</v>
      </c>
      <c r="H10" s="19">
        <f>+'[1]PEF Impianti'!G10*'[1]PEF Impianti'!G$35</f>
        <v>567545.42705400009</v>
      </c>
      <c r="I10" s="19">
        <f>+'[1]PEF Impianti'!H10*'[1]PEF Impianti'!H$35</f>
        <v>573220.88132454001</v>
      </c>
      <c r="J10" s="19">
        <f>+'[1]PEF Impianti'!I10*'[1]PEF Impianti'!I$35</f>
        <v>578953.09013778553</v>
      </c>
      <c r="K10" s="19">
        <f>+'[1]PEF Impianti'!J10*'[1]PEF Impianti'!J$35</f>
        <v>584742.62103916332</v>
      </c>
      <c r="L10" s="19">
        <f>+'[1]PEF Impianti'!K10*'[1]PEF Impianti'!K$35</f>
        <v>590590.04724955489</v>
      </c>
      <c r="M10" s="19">
        <f>+'[1]PEF Impianti'!L10*'[1]PEF Impianti'!L$35</f>
        <v>596495.94772205048</v>
      </c>
      <c r="N10" s="19">
        <f>+'[1]PEF Impianti'!M10*'[1]PEF Impianti'!M$35</f>
        <v>602460.90719927102</v>
      </c>
      <c r="O10" s="19">
        <f>+'[1]PEF Impianti'!N10*'[1]PEF Impianti'!N$35</f>
        <v>608485.51627126371</v>
      </c>
      <c r="P10" s="19">
        <f>+'[1]PEF Impianti'!O10*'[1]PEF Impianti'!O$35</f>
        <v>614570.37143397646</v>
      </c>
      <c r="Q10" s="19">
        <f>+'[1]PEF Impianti'!P10*'[1]PEF Impianti'!P$35</f>
        <v>620716.07514831622</v>
      </c>
      <c r="R10" s="19">
        <f>+'[1]PEF Impianti'!Q10*'[1]PEF Impianti'!Q$35</f>
        <v>626923.23589979939</v>
      </c>
      <c r="S10" s="19">
        <f>+'[1]PEF Impianti'!R10*'[1]PEF Impianti'!R$35</f>
        <v>633192.46825879731</v>
      </c>
      <c r="T10" s="19">
        <f>+'[1]PEF Impianti'!S10*'[1]PEF Impianti'!S$35</f>
        <v>639524.39294138527</v>
      </c>
      <c r="U10" s="19">
        <f>+'[1]PEF Impianti'!T10*'[1]PEF Impianti'!T$35</f>
        <v>645919.63687079912</v>
      </c>
      <c r="V10" s="19">
        <f>+'[1]PEF Impianti'!U10*'[1]PEF Impianti'!U$35</f>
        <v>652378.83323950716</v>
      </c>
      <c r="W10" s="19">
        <f>+'[1]PEF Impianti'!V10*'[1]PEF Impianti'!V$35</f>
        <v>658902.62157190219</v>
      </c>
      <c r="X10" s="19">
        <f>+'[1]PEF Impianti'!W10*'[1]PEF Impianti'!W$35</f>
        <v>665491.64778762124</v>
      </c>
    </row>
    <row r="11" spans="2:24" s="16" customFormat="1" ht="21" customHeight="1" x14ac:dyDescent="0.15">
      <c r="B11" s="21" t="s">
        <v>8</v>
      </c>
      <c r="C11" s="9"/>
      <c r="D11" s="18">
        <f>+'[1]PEF Impianti'!C11*'[1]PEF Impianti'!C$35</f>
        <v>0</v>
      </c>
      <c r="E11" s="19">
        <f>+'[1]PEF Impianti'!D11*'[1]PEF Impianti'!D$35</f>
        <v>0</v>
      </c>
      <c r="F11" s="19">
        <f>+'[1]PEF Impianti'!E11*'[1]PEF Impianti'!E$35</f>
        <v>0</v>
      </c>
      <c r="G11" s="19">
        <f>+'[1]PEF Impianti'!F11*'[1]PEF Impianti'!F$35</f>
        <v>0</v>
      </c>
      <c r="H11" s="19">
        <f>+'[1]PEF Impianti'!G11*'[1]PEF Impianti'!G$35</f>
        <v>0</v>
      </c>
      <c r="I11" s="19">
        <f>+'[1]PEF Impianti'!H11*'[1]PEF Impianti'!H$35</f>
        <v>0</v>
      </c>
      <c r="J11" s="19">
        <f>+'[1]PEF Impianti'!I11*'[1]PEF Impianti'!I$35</f>
        <v>0</v>
      </c>
      <c r="K11" s="19">
        <f>+'[1]PEF Impianti'!J11*'[1]PEF Impianti'!J$35</f>
        <v>0</v>
      </c>
      <c r="L11" s="19">
        <f>+'[1]PEF Impianti'!K11*'[1]PEF Impianti'!K$35</f>
        <v>0</v>
      </c>
      <c r="M11" s="19">
        <f>+'[1]PEF Impianti'!L11*'[1]PEF Impianti'!L$35</f>
        <v>0</v>
      </c>
      <c r="N11" s="19">
        <f>+'[1]PEF Impianti'!M11*'[1]PEF Impianti'!M$35</f>
        <v>0</v>
      </c>
      <c r="O11" s="19">
        <f>+'[1]PEF Impianti'!N11*'[1]PEF Impianti'!N$35</f>
        <v>0</v>
      </c>
      <c r="P11" s="19">
        <f>+'[1]PEF Impianti'!O11*'[1]PEF Impianti'!O$35</f>
        <v>0</v>
      </c>
      <c r="Q11" s="19">
        <f>+'[1]PEF Impianti'!P11*'[1]PEF Impianti'!P$35</f>
        <v>0</v>
      </c>
      <c r="R11" s="19">
        <f>+'[1]PEF Impianti'!Q11*'[1]PEF Impianti'!Q$35</f>
        <v>0</v>
      </c>
      <c r="S11" s="19">
        <f>+'[1]PEF Impianti'!R11*'[1]PEF Impianti'!R$35</f>
        <v>0</v>
      </c>
      <c r="T11" s="19">
        <f>+'[1]PEF Impianti'!S11*'[1]PEF Impianti'!S$35</f>
        <v>0</v>
      </c>
      <c r="U11" s="19">
        <f>+'[1]PEF Impianti'!T11*'[1]PEF Impianti'!T$35</f>
        <v>0</v>
      </c>
      <c r="V11" s="19">
        <f>+'[1]PEF Impianti'!U11*'[1]PEF Impianti'!U$35</f>
        <v>0</v>
      </c>
      <c r="W11" s="19">
        <f>+'[1]PEF Impianti'!V11*'[1]PEF Impianti'!V$35</f>
        <v>0</v>
      </c>
      <c r="X11" s="19">
        <f>+'[1]PEF Impianti'!W11*'[1]PEF Impianti'!W$35</f>
        <v>0</v>
      </c>
    </row>
    <row r="12" spans="2:24" s="16" customFormat="1" ht="21" customHeight="1" x14ac:dyDescent="0.15">
      <c r="B12" s="17" t="s">
        <v>9</v>
      </c>
      <c r="C12" s="9"/>
      <c r="D12" s="22">
        <f>+'[1]PEF Impianti'!C12*'[1]PEF Impianti'!C$35</f>
        <v>54829.629629629628</v>
      </c>
      <c r="E12" s="23">
        <f>+'[1]PEF Impianti'!D12*'[1]PEF Impianti'!D$35</f>
        <v>131049.53703703704</v>
      </c>
      <c r="F12" s="23">
        <f>+'[1]PEF Impianti'!E12*'[1]PEF Impianti'!E$35</f>
        <v>76141.908123749992</v>
      </c>
      <c r="G12" s="23">
        <f>+'[1]PEF Impianti'!F12*'[1]PEF Impianti'!F$35</f>
        <v>77284.036745606238</v>
      </c>
      <c r="H12" s="23">
        <f>+'[1]PEF Impianti'!G12*'[1]PEF Impianti'!G$35</f>
        <v>78443.297296790304</v>
      </c>
      <c r="I12" s="23">
        <f>+'[1]PEF Impianti'!H12*'[1]PEF Impianti'!H$35</f>
        <v>79619.946756242163</v>
      </c>
      <c r="J12" s="23">
        <f>+'[1]PEF Impianti'!I12*'[1]PEF Impianti'!I$35</f>
        <v>80814.245957585779</v>
      </c>
      <c r="K12" s="23">
        <f>+'[1]PEF Impianti'!J12*'[1]PEF Impianti'!J$35</f>
        <v>82026.459646949574</v>
      </c>
      <c r="L12" s="23">
        <f>+'[1]PEF Impianti'!K12*'[1]PEF Impianti'!K$35</f>
        <v>83256.856541653804</v>
      </c>
      <c r="M12" s="23">
        <f>+'[1]PEF Impianti'!L12*'[1]PEF Impianti'!L$35</f>
        <v>84505.709389778611</v>
      </c>
      <c r="N12" s="23">
        <f>+'[1]PEF Impianti'!M12*'[1]PEF Impianti'!M$35</f>
        <v>85773.295030625275</v>
      </c>
      <c r="O12" s="23">
        <f>+'[1]PEF Impianti'!N12*'[1]PEF Impianti'!N$35</f>
        <v>87059.894456084643</v>
      </c>
      <c r="P12" s="23">
        <f>+'[1]PEF Impianti'!O12*'[1]PEF Impianti'!O$35</f>
        <v>88365.792872925915</v>
      </c>
      <c r="Q12" s="23">
        <f>+'[1]PEF Impianti'!P12*'[1]PEF Impianti'!P$35</f>
        <v>89691.279766019798</v>
      </c>
      <c r="R12" s="23">
        <f>+'[1]PEF Impianti'!Q12*'[1]PEF Impianti'!Q$35</f>
        <v>91036.64896251008</v>
      </c>
      <c r="S12" s="23">
        <f>+'[1]PEF Impianti'!R12*'[1]PEF Impianti'!R$35</f>
        <v>92402.198696947729</v>
      </c>
      <c r="T12" s="23">
        <f>+'[1]PEF Impianti'!S12*'[1]PEF Impianti'!S$35</f>
        <v>93788.231677401927</v>
      </c>
      <c r="U12" s="23">
        <f>+'[1]PEF Impianti'!T12*'[1]PEF Impianti'!T$35</f>
        <v>95195.055152562942</v>
      </c>
      <c r="V12" s="23">
        <f>+'[1]PEF Impianti'!U12*'[1]PEF Impianti'!U$35</f>
        <v>96622.980979851374</v>
      </c>
      <c r="W12" s="23">
        <f>+'[1]PEF Impianti'!V12*'[1]PEF Impianti'!V$35</f>
        <v>98072.325694549145</v>
      </c>
      <c r="X12" s="23">
        <f>+'[1]PEF Impianti'!W12*'[1]PEF Impianti'!W$35</f>
        <v>99543.410579967356</v>
      </c>
    </row>
    <row r="13" spans="2:24" s="16" customFormat="1" ht="20" customHeight="1" x14ac:dyDescent="0.15">
      <c r="B13" s="24" t="s">
        <v>10</v>
      </c>
      <c r="C13" s="25"/>
      <c r="D13" s="26">
        <f>+'[1]PEF Impianti'!C13*'[1]PEF Impianti'!C$35</f>
        <v>0</v>
      </c>
      <c r="E13" s="26">
        <f>+'[1]PEF Impianti'!D13*'[1]PEF Impianti'!D$35</f>
        <v>0</v>
      </c>
      <c r="F13" s="26">
        <f>+'[1]PEF Impianti'!E13*'[1]PEF Impianti'!E$35</f>
        <v>0</v>
      </c>
      <c r="G13" s="26">
        <f>+'[1]PEF Impianti'!F13*'[1]PEF Impianti'!F$35</f>
        <v>0</v>
      </c>
      <c r="H13" s="26">
        <f>+'[1]PEF Impianti'!G13*'[1]PEF Impianti'!G$35</f>
        <v>0</v>
      </c>
      <c r="I13" s="26">
        <f>+'[1]PEF Impianti'!H13*'[1]PEF Impianti'!H$35</f>
        <v>0</v>
      </c>
      <c r="J13" s="26">
        <f>+'[1]PEF Impianti'!I13*'[1]PEF Impianti'!I$35</f>
        <v>0</v>
      </c>
      <c r="K13" s="26">
        <f>+'[1]PEF Impianti'!J13*'[1]PEF Impianti'!J$35</f>
        <v>0</v>
      </c>
      <c r="L13" s="26">
        <f>+'[1]PEF Impianti'!K13*'[1]PEF Impianti'!K$35</f>
        <v>0</v>
      </c>
      <c r="M13" s="26">
        <f>+'[1]PEF Impianti'!L13*'[1]PEF Impianti'!L$35</f>
        <v>0</v>
      </c>
      <c r="N13" s="26">
        <f>+'[1]PEF Impianti'!M13*'[1]PEF Impianti'!M$35</f>
        <v>0</v>
      </c>
      <c r="O13" s="26">
        <f>+'[1]PEF Impianti'!N13*'[1]PEF Impianti'!N$35</f>
        <v>0</v>
      </c>
      <c r="P13" s="26">
        <f>+'[1]PEF Impianti'!O13*'[1]PEF Impianti'!O$35</f>
        <v>0</v>
      </c>
      <c r="Q13" s="26">
        <f>+'[1]PEF Impianti'!P13*'[1]PEF Impianti'!P$35</f>
        <v>0</v>
      </c>
      <c r="R13" s="26">
        <f>+'[1]PEF Impianti'!Q13*'[1]PEF Impianti'!Q$35</f>
        <v>0</v>
      </c>
      <c r="S13" s="26">
        <f>+'[1]PEF Impianti'!R13*'[1]PEF Impianti'!R$35</f>
        <v>0</v>
      </c>
      <c r="T13" s="26">
        <f>+'[1]PEF Impianti'!S13*'[1]PEF Impianti'!S$35</f>
        <v>0</v>
      </c>
      <c r="U13" s="26">
        <f>+'[1]PEF Impianti'!T13*'[1]PEF Impianti'!T$35</f>
        <v>0</v>
      </c>
      <c r="V13" s="26">
        <f>+'[1]PEF Impianti'!U13*'[1]PEF Impianti'!U$35</f>
        <v>0</v>
      </c>
      <c r="W13" s="26">
        <f>+'[1]PEF Impianti'!V13*'[1]PEF Impianti'!V$35</f>
        <v>0</v>
      </c>
      <c r="X13" s="26">
        <f>+'[1]PEF Impianti'!W13*'[1]PEF Impianti'!W$35</f>
        <v>0</v>
      </c>
    </row>
    <row r="14" spans="2:24" s="16" customFormat="1" ht="20" customHeight="1" x14ac:dyDescent="0.15">
      <c r="B14" s="27" t="s">
        <v>11</v>
      </c>
      <c r="C14" s="25"/>
      <c r="D14" s="28">
        <f t="shared" ref="D14:X14" si="0">+SUM(D7:D13)</f>
        <v>751284.25925925933</v>
      </c>
      <c r="E14" s="28">
        <f t="shared" si="0"/>
        <v>2354780.284428284</v>
      </c>
      <c r="F14" s="28">
        <f t="shared" si="0"/>
        <v>2858749.8719399995</v>
      </c>
      <c r="G14" s="28">
        <f t="shared" si="0"/>
        <v>2962170.9135666001</v>
      </c>
      <c r="H14" s="28">
        <f t="shared" si="0"/>
        <v>3060646.2598377238</v>
      </c>
      <c r="I14" s="28">
        <f t="shared" si="0"/>
        <v>3098633.0498026465</v>
      </c>
      <c r="J14" s="28">
        <f t="shared" si="0"/>
        <v>3137110.4125777176</v>
      </c>
      <c r="K14" s="28">
        <f t="shared" si="0"/>
        <v>3239533.3007663046</v>
      </c>
      <c r="L14" s="28">
        <f t="shared" si="0"/>
        <v>3279646.0825015861</v>
      </c>
      <c r="M14" s="28">
        <f t="shared" si="0"/>
        <v>3320275.7537851338</v>
      </c>
      <c r="N14" s="28">
        <f t="shared" si="0"/>
        <v>3426800.1557933297</v>
      </c>
      <c r="O14" s="28">
        <f t="shared" si="0"/>
        <v>3469138.1265959051</v>
      </c>
      <c r="P14" s="28">
        <f t="shared" si="0"/>
        <v>3512020.5266451747</v>
      </c>
      <c r="Q14" s="28">
        <f t="shared" si="0"/>
        <v>3622806.3565589627</v>
      </c>
      <c r="R14" s="28">
        <f t="shared" si="0"/>
        <v>3667473.0124505889</v>
      </c>
      <c r="S14" s="28">
        <f t="shared" si="0"/>
        <v>3712712.9137860215</v>
      </c>
      <c r="T14" s="28">
        <f t="shared" si="0"/>
        <v>3827926.2573766308</v>
      </c>
      <c r="U14" s="28">
        <f t="shared" si="0"/>
        <v>3875029.5734611745</v>
      </c>
      <c r="V14" s="28">
        <f t="shared" si="0"/>
        <v>3922736.2835092256</v>
      </c>
      <c r="W14" s="28">
        <f t="shared" si="0"/>
        <v>4042549.6366785946</v>
      </c>
      <c r="X14" s="28">
        <f t="shared" si="0"/>
        <v>4092202.2549814433</v>
      </c>
    </row>
    <row r="15" spans="2:24" s="16" customFormat="1" ht="20" customHeight="1" x14ac:dyDescent="0.15">
      <c r="B15" s="29"/>
      <c r="C15" s="25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2:24" s="16" customFormat="1" ht="21" customHeight="1" x14ac:dyDescent="0.15">
      <c r="B16" s="8" t="s">
        <v>12</v>
      </c>
      <c r="C16" s="9"/>
      <c r="D16" s="10">
        <v>2022</v>
      </c>
      <c r="E16" s="11">
        <v>2023</v>
      </c>
      <c r="F16" s="10">
        <v>2024</v>
      </c>
      <c r="G16" s="11">
        <v>2025</v>
      </c>
      <c r="H16" s="11">
        <v>2026</v>
      </c>
      <c r="I16" s="11">
        <v>2027</v>
      </c>
      <c r="J16" s="11">
        <v>2028</v>
      </c>
      <c r="K16" s="11">
        <v>2029</v>
      </c>
      <c r="L16" s="11">
        <v>2030</v>
      </c>
      <c r="M16" s="11">
        <v>2031</v>
      </c>
      <c r="N16" s="11">
        <v>2032</v>
      </c>
      <c r="O16" s="11">
        <v>2033</v>
      </c>
      <c r="P16" s="11">
        <v>2034</v>
      </c>
      <c r="Q16" s="11">
        <v>2035</v>
      </c>
      <c r="R16" s="11">
        <v>2036</v>
      </c>
      <c r="S16" s="11">
        <v>2037</v>
      </c>
      <c r="T16" s="11">
        <v>2038</v>
      </c>
      <c r="U16" s="11">
        <v>2039</v>
      </c>
      <c r="V16" s="11">
        <v>2040</v>
      </c>
      <c r="W16" s="11">
        <v>2041</v>
      </c>
      <c r="X16" s="11">
        <v>2042</v>
      </c>
    </row>
    <row r="17" spans="2:24" s="16" customFormat="1" ht="24" customHeight="1" x14ac:dyDescent="0.15">
      <c r="B17" s="30" t="s">
        <v>13</v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</row>
    <row r="18" spans="2:24" s="16" customFormat="1" ht="23.25" customHeight="1" x14ac:dyDescent="0.15">
      <c r="B18" s="27" t="s">
        <v>14</v>
      </c>
      <c r="C18" s="25"/>
      <c r="D18" s="33">
        <f t="shared" ref="D18:X18" si="1">+D17</f>
        <v>0</v>
      </c>
      <c r="E18" s="33">
        <f t="shared" si="1"/>
        <v>0</v>
      </c>
      <c r="F18" s="33">
        <f t="shared" si="1"/>
        <v>0</v>
      </c>
      <c r="G18" s="33">
        <f t="shared" si="1"/>
        <v>0</v>
      </c>
      <c r="H18" s="33">
        <f t="shared" si="1"/>
        <v>0</v>
      </c>
      <c r="I18" s="33">
        <f t="shared" si="1"/>
        <v>0</v>
      </c>
      <c r="J18" s="33">
        <f t="shared" si="1"/>
        <v>0</v>
      </c>
      <c r="K18" s="33">
        <f t="shared" si="1"/>
        <v>0</v>
      </c>
      <c r="L18" s="33">
        <f t="shared" si="1"/>
        <v>0</v>
      </c>
      <c r="M18" s="33">
        <f t="shared" si="1"/>
        <v>0</v>
      </c>
      <c r="N18" s="33">
        <f t="shared" si="1"/>
        <v>0</v>
      </c>
      <c r="O18" s="33">
        <f t="shared" si="1"/>
        <v>0</v>
      </c>
      <c r="P18" s="33">
        <f t="shared" si="1"/>
        <v>0</v>
      </c>
      <c r="Q18" s="33">
        <f t="shared" si="1"/>
        <v>0</v>
      </c>
      <c r="R18" s="33">
        <f t="shared" si="1"/>
        <v>0</v>
      </c>
      <c r="S18" s="33">
        <f t="shared" si="1"/>
        <v>0</v>
      </c>
      <c r="T18" s="33">
        <f t="shared" si="1"/>
        <v>0</v>
      </c>
      <c r="U18" s="33">
        <f t="shared" si="1"/>
        <v>0</v>
      </c>
      <c r="V18" s="33">
        <f t="shared" si="1"/>
        <v>0</v>
      </c>
      <c r="W18" s="33">
        <f t="shared" si="1"/>
        <v>0</v>
      </c>
      <c r="X18" s="33">
        <f t="shared" si="1"/>
        <v>0</v>
      </c>
    </row>
    <row r="19" spans="2:24" s="16" customFormat="1" ht="20" customHeight="1" x14ac:dyDescent="0.15">
      <c r="B19" s="29"/>
      <c r="C19" s="25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2:24" s="16" customFormat="1" ht="20" customHeight="1" x14ac:dyDescent="0.15">
      <c r="B20" s="8" t="s">
        <v>15</v>
      </c>
      <c r="C20" s="31"/>
      <c r="D20" s="10">
        <v>2022</v>
      </c>
      <c r="E20" s="11">
        <v>2023</v>
      </c>
      <c r="F20" s="10">
        <v>2024</v>
      </c>
      <c r="G20" s="11">
        <v>2025</v>
      </c>
      <c r="H20" s="11">
        <v>2026</v>
      </c>
      <c r="I20" s="11">
        <v>2027</v>
      </c>
      <c r="J20" s="11">
        <v>2028</v>
      </c>
      <c r="K20" s="11">
        <v>2029</v>
      </c>
      <c r="L20" s="11">
        <v>2030</v>
      </c>
      <c r="M20" s="11">
        <v>2031</v>
      </c>
      <c r="N20" s="11">
        <v>2032</v>
      </c>
      <c r="O20" s="11">
        <v>2033</v>
      </c>
      <c r="P20" s="11">
        <v>2034</v>
      </c>
      <c r="Q20" s="11">
        <v>2035</v>
      </c>
      <c r="R20" s="11">
        <v>2036</v>
      </c>
      <c r="S20" s="11">
        <v>2037</v>
      </c>
      <c r="T20" s="11">
        <v>2038</v>
      </c>
      <c r="U20" s="11">
        <v>2039</v>
      </c>
      <c r="V20" s="11">
        <v>2040</v>
      </c>
      <c r="W20" s="11">
        <v>2041</v>
      </c>
      <c r="X20" s="11">
        <v>2042</v>
      </c>
    </row>
    <row r="21" spans="2:24" s="16" customFormat="1" ht="21.75" customHeight="1" x14ac:dyDescent="0.15">
      <c r="B21" s="34" t="s">
        <v>16</v>
      </c>
      <c r="C21" s="31"/>
      <c r="D21" s="35">
        <f>'[1]PEF Impianti'!C15*'[1]PEF Impianti'!C$35</f>
        <v>70934.590825044696</v>
      </c>
      <c r="E21" s="35">
        <f>'[1]PEF Impianti'!D15*'[1]PEF Impianti'!D$35</f>
        <v>64981.618963170629</v>
      </c>
      <c r="F21" s="35">
        <f>'[1]PEF Impianti'!E15*'[1]PEF Impianti'!E$35</f>
        <v>63459.892582093409</v>
      </c>
      <c r="G21" s="35">
        <f>'[1]PEF Impianti'!F15*'[1]PEF Impianti'!F$35</f>
        <v>461238.12180929253</v>
      </c>
      <c r="H21" s="35">
        <f>'[1]PEF Impianti'!G15*'[1]PEF Impianti'!G$35</f>
        <v>455368.9930010261</v>
      </c>
      <c r="I21" s="35">
        <f>'[1]PEF Impianti'!H15*'[1]PEF Impianti'!H$35</f>
        <v>452986.53315217991</v>
      </c>
      <c r="J21" s="35">
        <f>'[1]PEF Impianti'!I15*'[1]PEF Impianti'!I$35</f>
        <v>444117.20644159085</v>
      </c>
      <c r="K21" s="35">
        <f>'[1]PEF Impianti'!J15*'[1]PEF Impianti'!J$35</f>
        <v>431611.09868654446</v>
      </c>
      <c r="L21" s="35">
        <f>'[1]PEF Impianti'!K15*'[1]PEF Impianti'!K$35</f>
        <v>400144.74582658685</v>
      </c>
      <c r="M21" s="35">
        <f>'[1]PEF Impianti'!L15*'[1]PEF Impianti'!L$35</f>
        <v>398192.36507433857</v>
      </c>
      <c r="N21" s="35">
        <f>'[1]PEF Impianti'!M15*'[1]PEF Impianti'!M$35</f>
        <v>377658.16500947269</v>
      </c>
      <c r="O21" s="35">
        <f>'[1]PEF Impianti'!N15*'[1]PEF Impianti'!N$35</f>
        <v>369255.62714139326</v>
      </c>
      <c r="P21" s="35">
        <f>'[1]PEF Impianti'!O15*'[1]PEF Impianti'!O$35</f>
        <v>368612.43946288596</v>
      </c>
      <c r="Q21" s="35">
        <f>'[1]PEF Impianti'!P15*'[1]PEF Impianti'!P$35</f>
        <v>368235.52246434119</v>
      </c>
      <c r="R21" s="35">
        <f>'[1]PEF Impianti'!Q15*'[1]PEF Impianti'!Q$35</f>
        <v>368187.58143020514</v>
      </c>
      <c r="S21" s="35">
        <f>'[1]PEF Impianti'!R15*'[1]PEF Impianti'!R$35</f>
        <v>318332.26100354386</v>
      </c>
      <c r="T21" s="35">
        <f>'[1]PEF Impianti'!S15*'[1]PEF Impianti'!S$35</f>
        <v>314914.57265453873</v>
      </c>
      <c r="U21" s="35">
        <f>'[1]PEF Impianti'!T15*'[1]PEF Impianti'!T$35</f>
        <v>307966.34576550854</v>
      </c>
      <c r="V21" s="35">
        <f>'[1]PEF Impianti'!U15*'[1]PEF Impianti'!U$35</f>
        <v>255442.32369507488</v>
      </c>
      <c r="W21" s="35">
        <f>'[1]PEF Impianti'!V15*'[1]PEF Impianti'!V$35</f>
        <v>255442.32369507474</v>
      </c>
      <c r="X21" s="35">
        <f>'[1]PEF Impianti'!W15*'[1]PEF Impianti'!W$35</f>
        <v>255370.02671004127</v>
      </c>
    </row>
    <row r="22" spans="2:24" s="16" customFormat="1" ht="21.75" customHeight="1" x14ac:dyDescent="0.15">
      <c r="B22" s="36" t="s">
        <v>17</v>
      </c>
      <c r="C22" s="31"/>
      <c r="D22" s="37">
        <f t="shared" ref="D22:X22" si="2">+D23+D24+D25+D26</f>
        <v>0</v>
      </c>
      <c r="E22" s="37">
        <f t="shared" si="2"/>
        <v>0</v>
      </c>
      <c r="F22" s="37">
        <f t="shared" si="2"/>
        <v>0</v>
      </c>
      <c r="G22" s="37">
        <f t="shared" si="2"/>
        <v>0</v>
      </c>
      <c r="H22" s="37">
        <f t="shared" si="2"/>
        <v>0</v>
      </c>
      <c r="I22" s="37">
        <f t="shared" si="2"/>
        <v>0</v>
      </c>
      <c r="J22" s="37">
        <f t="shared" si="2"/>
        <v>0</v>
      </c>
      <c r="K22" s="37">
        <f t="shared" si="2"/>
        <v>0</v>
      </c>
      <c r="L22" s="37">
        <f t="shared" si="2"/>
        <v>0</v>
      </c>
      <c r="M22" s="37">
        <f t="shared" si="2"/>
        <v>0</v>
      </c>
      <c r="N22" s="37">
        <f t="shared" si="2"/>
        <v>0</v>
      </c>
      <c r="O22" s="37">
        <f t="shared" si="2"/>
        <v>0</v>
      </c>
      <c r="P22" s="37">
        <f t="shared" si="2"/>
        <v>0</v>
      </c>
      <c r="Q22" s="37">
        <f t="shared" si="2"/>
        <v>0</v>
      </c>
      <c r="R22" s="37">
        <f t="shared" si="2"/>
        <v>0</v>
      </c>
      <c r="S22" s="37">
        <f t="shared" si="2"/>
        <v>0</v>
      </c>
      <c r="T22" s="37">
        <f t="shared" si="2"/>
        <v>0</v>
      </c>
      <c r="U22" s="37">
        <f t="shared" si="2"/>
        <v>0</v>
      </c>
      <c r="V22" s="37">
        <f t="shared" si="2"/>
        <v>0</v>
      </c>
      <c r="W22" s="37">
        <f t="shared" si="2"/>
        <v>0</v>
      </c>
      <c r="X22" s="37">
        <f t="shared" si="2"/>
        <v>0</v>
      </c>
    </row>
    <row r="23" spans="2:24" s="16" customFormat="1" ht="21.75" customHeight="1" x14ac:dyDescent="0.15">
      <c r="B23" s="38" t="s">
        <v>18</v>
      </c>
      <c r="C23" s="31"/>
      <c r="D23" s="39">
        <f>'[1]PEF Impianti'!C17*'[1]PEF Impianti'!C$35</f>
        <v>0</v>
      </c>
      <c r="E23" s="40">
        <f>'[1]PEF Impianti'!D17*'[1]PEF Impianti'!D$35</f>
        <v>0</v>
      </c>
      <c r="F23" s="40">
        <f>'[1]PEF Impianti'!E17*'[1]PEF Impianti'!E$35</f>
        <v>0</v>
      </c>
      <c r="G23" s="40">
        <f>'[1]PEF Impianti'!F17*'[1]PEF Impianti'!F$35</f>
        <v>0</v>
      </c>
      <c r="H23" s="39">
        <f>'[1]PEF Impianti'!G17*'[1]PEF Impianti'!G$35</f>
        <v>0</v>
      </c>
      <c r="I23" s="40">
        <f>'[1]PEF Impianti'!H17*'[1]PEF Impianti'!H$35</f>
        <v>0</v>
      </c>
      <c r="J23" s="40">
        <f>'[1]PEF Impianti'!I17*'[1]PEF Impianti'!I$35</f>
        <v>0</v>
      </c>
      <c r="K23" s="40">
        <f>'[1]PEF Impianti'!J17*'[1]PEF Impianti'!J$35</f>
        <v>0</v>
      </c>
      <c r="L23" s="39">
        <f>'[1]PEF Impianti'!K17*'[1]PEF Impianti'!K$35</f>
        <v>0</v>
      </c>
      <c r="M23" s="40">
        <f>'[1]PEF Impianti'!L17*'[1]PEF Impianti'!L$35</f>
        <v>0</v>
      </c>
      <c r="N23" s="40">
        <f>'[1]PEF Impianti'!M17*'[1]PEF Impianti'!M$35</f>
        <v>0</v>
      </c>
      <c r="O23" s="40">
        <f>'[1]PEF Impianti'!N17*'[1]PEF Impianti'!N$35</f>
        <v>0</v>
      </c>
      <c r="P23" s="39">
        <f>'[1]PEF Impianti'!O17*'[1]PEF Impianti'!O$35</f>
        <v>0</v>
      </c>
      <c r="Q23" s="40">
        <f>'[1]PEF Impianti'!P17*'[1]PEF Impianti'!P$35</f>
        <v>0</v>
      </c>
      <c r="R23" s="40">
        <f>'[1]PEF Impianti'!Q17*'[1]PEF Impianti'!Q$35</f>
        <v>0</v>
      </c>
      <c r="S23" s="40">
        <f>'[1]PEF Impianti'!R17*'[1]PEF Impianti'!R$35</f>
        <v>0</v>
      </c>
      <c r="T23" s="39">
        <f>'[1]PEF Impianti'!S17*'[1]PEF Impianti'!S$35</f>
        <v>0</v>
      </c>
      <c r="U23" s="40">
        <f>'[1]PEF Impianti'!T17*'[1]PEF Impianti'!T$35</f>
        <v>0</v>
      </c>
      <c r="V23" s="40">
        <f>'[1]PEF Impianti'!U17*'[1]PEF Impianti'!U$35</f>
        <v>0</v>
      </c>
      <c r="W23" s="40">
        <f>'[1]PEF Impianti'!V17*'[1]PEF Impianti'!V$35</f>
        <v>0</v>
      </c>
      <c r="X23" s="39">
        <f>'[1]PEF Impianti'!W17*'[1]PEF Impianti'!W$35</f>
        <v>0</v>
      </c>
    </row>
    <row r="24" spans="2:24" s="16" customFormat="1" ht="21.75" customHeight="1" x14ac:dyDescent="0.15">
      <c r="B24" s="41" t="s">
        <v>19</v>
      </c>
      <c r="C24" s="31"/>
      <c r="D24" s="39">
        <f>'[1]PEF Impianti'!C18*'[1]PEF Impianti'!C$35</f>
        <v>0</v>
      </c>
      <c r="E24" s="40">
        <f>'[1]PEF Impianti'!D18*'[1]PEF Impianti'!D$35</f>
        <v>0</v>
      </c>
      <c r="F24" s="40">
        <f>'[1]PEF Impianti'!E18*'[1]PEF Impianti'!E$35</f>
        <v>0</v>
      </c>
      <c r="G24" s="40">
        <f>'[1]PEF Impianti'!F18*'[1]PEF Impianti'!F$35</f>
        <v>0</v>
      </c>
      <c r="H24" s="39">
        <f>'[1]PEF Impianti'!G18*'[1]PEF Impianti'!G$35</f>
        <v>0</v>
      </c>
      <c r="I24" s="40">
        <f>'[1]PEF Impianti'!H18*'[1]PEF Impianti'!H$35</f>
        <v>0</v>
      </c>
      <c r="J24" s="40">
        <f>'[1]PEF Impianti'!I18*'[1]PEF Impianti'!I$35</f>
        <v>0</v>
      </c>
      <c r="K24" s="40">
        <f>'[1]PEF Impianti'!J18*'[1]PEF Impianti'!J$35</f>
        <v>0</v>
      </c>
      <c r="L24" s="39">
        <f>'[1]PEF Impianti'!K18*'[1]PEF Impianti'!K$35</f>
        <v>0</v>
      </c>
      <c r="M24" s="40">
        <f>'[1]PEF Impianti'!L18*'[1]PEF Impianti'!L$35</f>
        <v>0</v>
      </c>
      <c r="N24" s="40">
        <f>'[1]PEF Impianti'!M18*'[1]PEF Impianti'!M$35</f>
        <v>0</v>
      </c>
      <c r="O24" s="40">
        <f>'[1]PEF Impianti'!N18*'[1]PEF Impianti'!N$35</f>
        <v>0</v>
      </c>
      <c r="P24" s="39">
        <f>'[1]PEF Impianti'!O18*'[1]PEF Impianti'!O$35</f>
        <v>0</v>
      </c>
      <c r="Q24" s="40">
        <f>'[1]PEF Impianti'!P18*'[1]PEF Impianti'!P$35</f>
        <v>0</v>
      </c>
      <c r="R24" s="40">
        <f>'[1]PEF Impianti'!Q18*'[1]PEF Impianti'!Q$35</f>
        <v>0</v>
      </c>
      <c r="S24" s="40">
        <f>'[1]PEF Impianti'!R18*'[1]PEF Impianti'!R$35</f>
        <v>0</v>
      </c>
      <c r="T24" s="39">
        <f>'[1]PEF Impianti'!S18*'[1]PEF Impianti'!S$35</f>
        <v>0</v>
      </c>
      <c r="U24" s="40">
        <f>'[1]PEF Impianti'!T18*'[1]PEF Impianti'!T$35</f>
        <v>0</v>
      </c>
      <c r="V24" s="40">
        <f>'[1]PEF Impianti'!U18*'[1]PEF Impianti'!U$35</f>
        <v>0</v>
      </c>
      <c r="W24" s="40">
        <f>'[1]PEF Impianti'!V18*'[1]PEF Impianti'!V$35</f>
        <v>0</v>
      </c>
      <c r="X24" s="39">
        <f>'[1]PEF Impianti'!W18*'[1]PEF Impianti'!W$35</f>
        <v>0</v>
      </c>
    </row>
    <row r="25" spans="2:24" s="16" customFormat="1" ht="21.75" customHeight="1" x14ac:dyDescent="0.15">
      <c r="B25" s="38" t="s">
        <v>20</v>
      </c>
      <c r="C25" s="31"/>
      <c r="D25" s="39">
        <f>'[1]PEF Impianti'!C19*'[1]PEF Impianti'!C$35</f>
        <v>0</v>
      </c>
      <c r="E25" s="40">
        <f>'[1]PEF Impianti'!D19*'[1]PEF Impianti'!D$35</f>
        <v>0</v>
      </c>
      <c r="F25" s="40">
        <f>'[1]PEF Impianti'!E19*'[1]PEF Impianti'!E$35</f>
        <v>0</v>
      </c>
      <c r="G25" s="40">
        <f>'[1]PEF Impianti'!F19*'[1]PEF Impianti'!F$35</f>
        <v>0</v>
      </c>
      <c r="H25" s="39">
        <f>'[1]PEF Impianti'!G19*'[1]PEF Impianti'!G$35</f>
        <v>0</v>
      </c>
      <c r="I25" s="40">
        <f>'[1]PEF Impianti'!H19*'[1]PEF Impianti'!H$35</f>
        <v>0</v>
      </c>
      <c r="J25" s="40">
        <f>'[1]PEF Impianti'!I19*'[1]PEF Impianti'!I$35</f>
        <v>0</v>
      </c>
      <c r="K25" s="40">
        <f>'[1]PEF Impianti'!J19*'[1]PEF Impianti'!J$35</f>
        <v>0</v>
      </c>
      <c r="L25" s="39">
        <f>'[1]PEF Impianti'!K19*'[1]PEF Impianti'!K$35</f>
        <v>0</v>
      </c>
      <c r="M25" s="40">
        <f>'[1]PEF Impianti'!L19*'[1]PEF Impianti'!L$35</f>
        <v>0</v>
      </c>
      <c r="N25" s="40">
        <f>'[1]PEF Impianti'!M19*'[1]PEF Impianti'!M$35</f>
        <v>0</v>
      </c>
      <c r="O25" s="40">
        <f>'[1]PEF Impianti'!N19*'[1]PEF Impianti'!N$35</f>
        <v>0</v>
      </c>
      <c r="P25" s="39">
        <f>'[1]PEF Impianti'!O19*'[1]PEF Impianti'!O$35</f>
        <v>0</v>
      </c>
      <c r="Q25" s="40">
        <f>'[1]PEF Impianti'!P19*'[1]PEF Impianti'!P$35</f>
        <v>0</v>
      </c>
      <c r="R25" s="40">
        <f>'[1]PEF Impianti'!Q19*'[1]PEF Impianti'!Q$35</f>
        <v>0</v>
      </c>
      <c r="S25" s="40">
        <f>'[1]PEF Impianti'!R19*'[1]PEF Impianti'!R$35</f>
        <v>0</v>
      </c>
      <c r="T25" s="39">
        <f>'[1]PEF Impianti'!S19*'[1]PEF Impianti'!S$35</f>
        <v>0</v>
      </c>
      <c r="U25" s="40">
        <f>'[1]PEF Impianti'!T19*'[1]PEF Impianti'!T$35</f>
        <v>0</v>
      </c>
      <c r="V25" s="40">
        <f>'[1]PEF Impianti'!U19*'[1]PEF Impianti'!U$35</f>
        <v>0</v>
      </c>
      <c r="W25" s="40">
        <f>'[1]PEF Impianti'!V19*'[1]PEF Impianti'!V$35</f>
        <v>0</v>
      </c>
      <c r="X25" s="39">
        <f>'[1]PEF Impianti'!W19*'[1]PEF Impianti'!W$35</f>
        <v>0</v>
      </c>
    </row>
    <row r="26" spans="2:24" s="16" customFormat="1" ht="21.75" customHeight="1" x14ac:dyDescent="0.15">
      <c r="B26" s="38" t="s">
        <v>21</v>
      </c>
      <c r="C26" s="31"/>
      <c r="D26" s="39">
        <f>'[1]PEF Impianti'!C20*'[1]PEF Impianti'!C$35</f>
        <v>0</v>
      </c>
      <c r="E26" s="40">
        <f>'[1]PEF Impianti'!D20*'[1]PEF Impianti'!D$35</f>
        <v>0</v>
      </c>
      <c r="F26" s="40">
        <f>'[1]PEF Impianti'!E20*'[1]PEF Impianti'!E$35</f>
        <v>0</v>
      </c>
      <c r="G26" s="40">
        <f>'[1]PEF Impianti'!F20*'[1]PEF Impianti'!F$35</f>
        <v>0</v>
      </c>
      <c r="H26" s="39">
        <f>'[1]PEF Impianti'!G20*'[1]PEF Impianti'!G$35</f>
        <v>0</v>
      </c>
      <c r="I26" s="40">
        <f>'[1]PEF Impianti'!H20*'[1]PEF Impianti'!H$35</f>
        <v>0</v>
      </c>
      <c r="J26" s="40">
        <f>'[1]PEF Impianti'!I20*'[1]PEF Impianti'!I$35</f>
        <v>0</v>
      </c>
      <c r="K26" s="40">
        <f>'[1]PEF Impianti'!J20*'[1]PEF Impianti'!J$35</f>
        <v>0</v>
      </c>
      <c r="L26" s="39">
        <f>'[1]PEF Impianti'!K20*'[1]PEF Impianti'!K$35</f>
        <v>0</v>
      </c>
      <c r="M26" s="40">
        <f>'[1]PEF Impianti'!L20*'[1]PEF Impianti'!L$35</f>
        <v>0</v>
      </c>
      <c r="N26" s="40">
        <f>'[1]PEF Impianti'!M20*'[1]PEF Impianti'!M$35</f>
        <v>0</v>
      </c>
      <c r="O26" s="40">
        <f>'[1]PEF Impianti'!N20*'[1]PEF Impianti'!N$35</f>
        <v>0</v>
      </c>
      <c r="P26" s="39">
        <f>'[1]PEF Impianti'!O20*'[1]PEF Impianti'!O$35</f>
        <v>0</v>
      </c>
      <c r="Q26" s="40">
        <f>'[1]PEF Impianti'!P20*'[1]PEF Impianti'!P$35</f>
        <v>0</v>
      </c>
      <c r="R26" s="40">
        <f>'[1]PEF Impianti'!Q20*'[1]PEF Impianti'!Q$35</f>
        <v>0</v>
      </c>
      <c r="S26" s="40">
        <f>'[1]PEF Impianti'!R20*'[1]PEF Impianti'!R$35</f>
        <v>0</v>
      </c>
      <c r="T26" s="39">
        <f>'[1]PEF Impianti'!S20*'[1]PEF Impianti'!S$35</f>
        <v>0</v>
      </c>
      <c r="U26" s="40">
        <f>'[1]PEF Impianti'!T20*'[1]PEF Impianti'!T$35</f>
        <v>0</v>
      </c>
      <c r="V26" s="40">
        <f>'[1]PEF Impianti'!U20*'[1]PEF Impianti'!U$35</f>
        <v>0</v>
      </c>
      <c r="W26" s="40">
        <f>'[1]PEF Impianti'!V20*'[1]PEF Impianti'!V$35</f>
        <v>0</v>
      </c>
      <c r="X26" s="39">
        <f>'[1]PEF Impianti'!W20*'[1]PEF Impianti'!W$35</f>
        <v>0</v>
      </c>
    </row>
    <row r="27" spans="2:24" s="16" customFormat="1" ht="21.75" customHeight="1" x14ac:dyDescent="0.15">
      <c r="B27" s="42" t="s">
        <v>22</v>
      </c>
      <c r="C27" s="31"/>
      <c r="D27" s="43">
        <f>'[1]PEF Impianti'!C21*'[1]PEF Impianti'!C$35</f>
        <v>52367.511297838755</v>
      </c>
      <c r="E27" s="43">
        <f>'[1]PEF Impianti'!D21*'[1]PEF Impianti'!D$35</f>
        <v>35253.862195965259</v>
      </c>
      <c r="F27" s="43">
        <f>'[1]PEF Impianti'!E21*'[1]PEF Impianti'!E$35</f>
        <v>40960.03093774803</v>
      </c>
      <c r="G27" s="43">
        <f>'[1]PEF Impianti'!F21*'[1]PEF Impianti'!F$35</f>
        <v>579548.45575671562</v>
      </c>
      <c r="H27" s="43">
        <f>'[1]PEF Impianti'!G21*'[1]PEF Impianti'!G$35</f>
        <v>556645.90344490914</v>
      </c>
      <c r="I27" s="43">
        <f>'[1]PEF Impianti'!H21*'[1]PEF Impianti'!H$35</f>
        <v>534525.78732811904</v>
      </c>
      <c r="J27" s="43">
        <f>'[1]PEF Impianti'!I21*'[1]PEF Impianti'!I$35</f>
        <v>503422.79681741976</v>
      </c>
      <c r="K27" s="43">
        <f>'[1]PEF Impianti'!J21*'[1]PEF Impianti'!J$35</f>
        <v>472659.13262068573</v>
      </c>
      <c r="L27" s="43">
        <f>'[1]PEF Impianti'!K21*'[1]PEF Impianti'!K$35</f>
        <v>442423.17296082532</v>
      </c>
      <c r="M27" s="43">
        <f>'[1]PEF Impianti'!L21*'[1]PEF Impianti'!L$35</f>
        <v>414648.8715852857</v>
      </c>
      <c r="N27" s="43">
        <f>'[1]PEF Impianti'!M21*'[1]PEF Impianti'!M$35</f>
        <v>386416.53030434158</v>
      </c>
      <c r="O27" s="43">
        <f>'[1]PEF Impianti'!N21*'[1]PEF Impianti'!N$35</f>
        <v>360085.83244264859</v>
      </c>
      <c r="P27" s="43">
        <f>'[1]PEF Impianti'!O21*'[1]PEF Impianti'!O$35</f>
        <v>334371.29506379989</v>
      </c>
      <c r="Q27" s="43">
        <f>'[1]PEF Impianti'!P21*'[1]PEF Impianti'!P$35</f>
        <v>308589.07568983774</v>
      </c>
      <c r="R27" s="43">
        <f>'[1]PEF Impianti'!Q21*'[1]PEF Impianti'!Q$35</f>
        <v>282961.00047608971</v>
      </c>
      <c r="S27" s="43">
        <f>'[1]PEF Impianti'!R21*'[1]PEF Impianti'!R$35</f>
        <v>257675.26331828799</v>
      </c>
      <c r="T27" s="43">
        <f>'[1]PEF Impianti'!S21*'[1]PEF Impianti'!S$35</f>
        <v>235520.00551435375</v>
      </c>
      <c r="U27" s="43">
        <f>'[1]PEF Impianti'!T21*'[1]PEF Impianti'!T$35</f>
        <v>212842.03186084831</v>
      </c>
      <c r="V27" s="43">
        <f>'[1]PEF Impianti'!U21*'[1]PEF Impianti'!U$35</f>
        <v>191677.11528042401</v>
      </c>
      <c r="W27" s="43">
        <f>'[1]PEF Impianti'!V21*'[1]PEF Impianti'!V$35</f>
        <v>173706.66568428295</v>
      </c>
      <c r="X27" s="43">
        <f>'[1]PEF Impianti'!W21*'[1]PEF Impianti'!W$35</f>
        <v>155088.55784178106</v>
      </c>
    </row>
    <row r="28" spans="2:24" s="16" customFormat="1" ht="21.75" customHeight="1" x14ac:dyDescent="0.15">
      <c r="B28" s="42" t="s">
        <v>23</v>
      </c>
      <c r="C28" s="31"/>
      <c r="D28" s="43">
        <f>'[1]PEF Impianti'!C22*'[1]PEF Impianti'!C$35</f>
        <v>0</v>
      </c>
      <c r="E28" s="43">
        <f>'[1]PEF Impianti'!D22*'[1]PEF Impianti'!D$35</f>
        <v>0</v>
      </c>
      <c r="F28" s="43">
        <f>'[1]PEF Impianti'!E22*'[1]PEF Impianti'!E$35</f>
        <v>349090.02155664557</v>
      </c>
      <c r="G28" s="43">
        <f>'[1]PEF Impianti'!F22*'[1]PEF Impianti'!F$35</f>
        <v>0</v>
      </c>
      <c r="H28" s="43">
        <f>'[1]PEF Impianti'!G22*'[1]PEF Impianti'!G$35</f>
        <v>0</v>
      </c>
      <c r="I28" s="43">
        <f>'[1]PEF Impianti'!H22*'[1]PEF Impianti'!H$35</f>
        <v>0</v>
      </c>
      <c r="J28" s="43">
        <f>'[1]PEF Impianti'!I22*'[1]PEF Impianti'!I$35</f>
        <v>0</v>
      </c>
      <c r="K28" s="43">
        <f>'[1]PEF Impianti'!J22*'[1]PEF Impianti'!J$35</f>
        <v>0</v>
      </c>
      <c r="L28" s="43">
        <f>'[1]PEF Impianti'!K22*'[1]PEF Impianti'!K$35</f>
        <v>0</v>
      </c>
      <c r="M28" s="43">
        <f>'[1]PEF Impianti'!L22*'[1]PEF Impianti'!L$35</f>
        <v>0</v>
      </c>
      <c r="N28" s="43">
        <f>'[1]PEF Impianti'!M22*'[1]PEF Impianti'!M$35</f>
        <v>0</v>
      </c>
      <c r="O28" s="43">
        <f>'[1]PEF Impianti'!N22*'[1]PEF Impianti'!N$35</f>
        <v>0</v>
      </c>
      <c r="P28" s="43">
        <f>'[1]PEF Impianti'!O22*'[1]PEF Impianti'!O$35</f>
        <v>0</v>
      </c>
      <c r="Q28" s="43">
        <f>'[1]PEF Impianti'!P22*'[1]PEF Impianti'!P$35</f>
        <v>0</v>
      </c>
      <c r="R28" s="43">
        <f>'[1]PEF Impianti'!Q22*'[1]PEF Impianti'!Q$35</f>
        <v>0</v>
      </c>
      <c r="S28" s="43">
        <f>'[1]PEF Impianti'!R22*'[1]PEF Impianti'!R$35</f>
        <v>0</v>
      </c>
      <c r="T28" s="43">
        <f>'[1]PEF Impianti'!S22*'[1]PEF Impianti'!S$35</f>
        <v>0</v>
      </c>
      <c r="U28" s="43">
        <f>'[1]PEF Impianti'!T22*'[1]PEF Impianti'!T$35</f>
        <v>0</v>
      </c>
      <c r="V28" s="43">
        <f>'[1]PEF Impianti'!U22*'[1]PEF Impianti'!U$35</f>
        <v>0</v>
      </c>
      <c r="W28" s="43">
        <f>'[1]PEF Impianti'!V22*'[1]PEF Impianti'!V$35</f>
        <v>0</v>
      </c>
      <c r="X28" s="43">
        <f>'[1]PEF Impianti'!W22*'[1]PEF Impianti'!W$35</f>
        <v>0</v>
      </c>
    </row>
    <row r="29" spans="2:24" s="16" customFormat="1" ht="21.75" customHeight="1" x14ac:dyDescent="0.15">
      <c r="B29" s="44" t="s">
        <v>24</v>
      </c>
      <c r="C29" s="31"/>
      <c r="D29" s="43">
        <f>'[1]PEF Impianti'!C23*'[1]PEF Impianti'!C$35</f>
        <v>0</v>
      </c>
      <c r="E29" s="43">
        <f>'[1]PEF Impianti'!D23*'[1]PEF Impianti'!D$35</f>
        <v>0</v>
      </c>
      <c r="F29" s="43">
        <f>'[1]PEF Impianti'!E23*'[1]PEF Impianti'!E$35</f>
        <v>0</v>
      </c>
      <c r="G29" s="43">
        <f>'[1]PEF Impianti'!F23*'[1]PEF Impianti'!F$35</f>
        <v>0</v>
      </c>
      <c r="H29" s="43">
        <f>'[1]PEF Impianti'!G23*'[1]PEF Impianti'!G$35</f>
        <v>0</v>
      </c>
      <c r="I29" s="43">
        <f>'[1]PEF Impianti'!H23*'[1]PEF Impianti'!H$35</f>
        <v>0</v>
      </c>
      <c r="J29" s="43">
        <f>'[1]PEF Impianti'!I23*'[1]PEF Impianti'!I$35</f>
        <v>0</v>
      </c>
      <c r="K29" s="43">
        <f>'[1]PEF Impianti'!J23*'[1]PEF Impianti'!J$35</f>
        <v>0</v>
      </c>
      <c r="L29" s="43">
        <f>'[1]PEF Impianti'!K23*'[1]PEF Impianti'!K$35</f>
        <v>0</v>
      </c>
      <c r="M29" s="43">
        <f>'[1]PEF Impianti'!L23*'[1]PEF Impianti'!L$35</f>
        <v>0</v>
      </c>
      <c r="N29" s="43">
        <f>'[1]PEF Impianti'!M23*'[1]PEF Impianti'!M$35</f>
        <v>0</v>
      </c>
      <c r="O29" s="43">
        <f>'[1]PEF Impianti'!N23*'[1]PEF Impianti'!N$35</f>
        <v>0</v>
      </c>
      <c r="P29" s="43">
        <f>'[1]PEF Impianti'!O23*'[1]PEF Impianti'!O$35</f>
        <v>0</v>
      </c>
      <c r="Q29" s="43">
        <f>'[1]PEF Impianti'!P23*'[1]PEF Impianti'!P$35</f>
        <v>0</v>
      </c>
      <c r="R29" s="43">
        <f>'[1]PEF Impianti'!Q23*'[1]PEF Impianti'!Q$35</f>
        <v>0</v>
      </c>
      <c r="S29" s="43">
        <f>'[1]PEF Impianti'!R23*'[1]PEF Impianti'!R$35</f>
        <v>0</v>
      </c>
      <c r="T29" s="43">
        <f>'[1]PEF Impianti'!S23*'[1]PEF Impianti'!S$35</f>
        <v>0</v>
      </c>
      <c r="U29" s="43">
        <f>'[1]PEF Impianti'!T23*'[1]PEF Impianti'!T$35</f>
        <v>0</v>
      </c>
      <c r="V29" s="43">
        <f>'[1]PEF Impianti'!U23*'[1]PEF Impianti'!U$35</f>
        <v>0</v>
      </c>
      <c r="W29" s="43">
        <f>'[1]PEF Impianti'!V23*'[1]PEF Impianti'!V$35</f>
        <v>0</v>
      </c>
      <c r="X29" s="43">
        <f>'[1]PEF Impianti'!W23*'[1]PEF Impianti'!W$35</f>
        <v>0</v>
      </c>
    </row>
    <row r="30" spans="2:24" s="16" customFormat="1" ht="21.75" customHeight="1" x14ac:dyDescent="0.15">
      <c r="B30" s="45" t="s">
        <v>25</v>
      </c>
      <c r="C30" s="31"/>
      <c r="D30" s="46">
        <f t="shared" ref="D30:X30" si="3">+D21+D22+D27+D28+D29</f>
        <v>123302.10212288346</v>
      </c>
      <c r="E30" s="46">
        <f t="shared" si="3"/>
        <v>100235.48115913589</v>
      </c>
      <c r="F30" s="46">
        <f t="shared" si="3"/>
        <v>453509.94507648703</v>
      </c>
      <c r="G30" s="46">
        <f t="shared" si="3"/>
        <v>1040786.5775660081</v>
      </c>
      <c r="H30" s="46">
        <f t="shared" si="3"/>
        <v>1012014.8964459352</v>
      </c>
      <c r="I30" s="46">
        <f t="shared" si="3"/>
        <v>987512.32048029895</v>
      </c>
      <c r="J30" s="46">
        <f t="shared" si="3"/>
        <v>947540.00325901061</v>
      </c>
      <c r="K30" s="46">
        <f t="shared" si="3"/>
        <v>904270.23130723019</v>
      </c>
      <c r="L30" s="46">
        <f t="shared" si="3"/>
        <v>842567.91878741211</v>
      </c>
      <c r="M30" s="46">
        <f t="shared" si="3"/>
        <v>812841.23665962426</v>
      </c>
      <c r="N30" s="46">
        <f t="shared" si="3"/>
        <v>764074.69531381433</v>
      </c>
      <c r="O30" s="46">
        <f t="shared" si="3"/>
        <v>729341.45958404185</v>
      </c>
      <c r="P30" s="46">
        <f t="shared" si="3"/>
        <v>702983.7345266859</v>
      </c>
      <c r="Q30" s="46">
        <f t="shared" si="3"/>
        <v>676824.59815417894</v>
      </c>
      <c r="R30" s="46">
        <f t="shared" si="3"/>
        <v>651148.58190629492</v>
      </c>
      <c r="S30" s="46">
        <f t="shared" si="3"/>
        <v>576007.52432183188</v>
      </c>
      <c r="T30" s="46">
        <f t="shared" si="3"/>
        <v>550434.57816889253</v>
      </c>
      <c r="U30" s="46">
        <f t="shared" si="3"/>
        <v>520808.37762635684</v>
      </c>
      <c r="V30" s="46">
        <f t="shared" si="3"/>
        <v>447119.4389754989</v>
      </c>
      <c r="W30" s="46">
        <f t="shared" si="3"/>
        <v>429148.98937935766</v>
      </c>
      <c r="X30" s="46">
        <f t="shared" si="3"/>
        <v>410458.58455182234</v>
      </c>
    </row>
    <row r="31" spans="2:24" s="16" customFormat="1" ht="14" x14ac:dyDescent="0.15"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</row>
    <row r="32" spans="2:24" s="16" customFormat="1" ht="21.75" customHeight="1" x14ac:dyDescent="0.15">
      <c r="B32" s="27" t="s">
        <v>26</v>
      </c>
      <c r="C32" s="3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2:24" s="16" customFormat="1" ht="14" x14ac:dyDescent="0.15"/>
    <row r="34" spans="2:24" s="29" customFormat="1" ht="32.25" customHeight="1" x14ac:dyDescent="0.2">
      <c r="B34" s="49" t="s">
        <v>27</v>
      </c>
      <c r="C34" s="50"/>
      <c r="D34" s="51">
        <f t="shared" ref="D34:X34" si="4">+D30+D18+D14+D32</f>
        <v>874586.36138214276</v>
      </c>
      <c r="E34" s="51">
        <f t="shared" si="4"/>
        <v>2455015.7655874197</v>
      </c>
      <c r="F34" s="51">
        <f t="shared" si="4"/>
        <v>3312259.8170164865</v>
      </c>
      <c r="G34" s="51">
        <f t="shared" si="4"/>
        <v>4002957.4911326081</v>
      </c>
      <c r="H34" s="51">
        <f t="shared" si="4"/>
        <v>4072661.1562836589</v>
      </c>
      <c r="I34" s="51">
        <f t="shared" si="4"/>
        <v>4086145.3702829452</v>
      </c>
      <c r="J34" s="51">
        <f t="shared" si="4"/>
        <v>4084650.4158367282</v>
      </c>
      <c r="K34" s="51">
        <f t="shared" si="4"/>
        <v>4143803.532073535</v>
      </c>
      <c r="L34" s="51">
        <f t="shared" si="4"/>
        <v>4122214.0012889979</v>
      </c>
      <c r="M34" s="51">
        <f t="shared" si="4"/>
        <v>4133116.990444758</v>
      </c>
      <c r="N34" s="51">
        <f t="shared" si="4"/>
        <v>4190874.8511071438</v>
      </c>
      <c r="O34" s="51">
        <f t="shared" si="4"/>
        <v>4198479.5861799465</v>
      </c>
      <c r="P34" s="51">
        <f t="shared" si="4"/>
        <v>4215004.2611718606</v>
      </c>
      <c r="Q34" s="51">
        <f t="shared" si="4"/>
        <v>4299630.9547131415</v>
      </c>
      <c r="R34" s="51">
        <f t="shared" si="4"/>
        <v>4318621.5943568833</v>
      </c>
      <c r="S34" s="51">
        <f t="shared" si="4"/>
        <v>4288720.4381078538</v>
      </c>
      <c r="T34" s="51">
        <f t="shared" si="4"/>
        <v>4378360.8355455231</v>
      </c>
      <c r="U34" s="51">
        <f t="shared" si="4"/>
        <v>4395837.9510875316</v>
      </c>
      <c r="V34" s="51">
        <f t="shared" si="4"/>
        <v>4369855.7224847246</v>
      </c>
      <c r="W34" s="51">
        <f t="shared" si="4"/>
        <v>4471698.6260579526</v>
      </c>
      <c r="X34" s="51">
        <f t="shared" si="4"/>
        <v>4502660.8395332657</v>
      </c>
    </row>
    <row r="35" spans="2:24" s="29" customFormat="1" ht="32.25" customHeight="1" x14ac:dyDescent="0.15">
      <c r="B35" s="52" t="s">
        <v>28</v>
      </c>
      <c r="C35" s="50"/>
      <c r="D35" s="53"/>
      <c r="E35" s="54">
        <f t="shared" ref="E35:X35" si="5">+E59</f>
        <v>0</v>
      </c>
      <c r="F35" s="54">
        <f t="shared" si="5"/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0</v>
      </c>
      <c r="P35" s="54">
        <f t="shared" si="5"/>
        <v>0</v>
      </c>
      <c r="Q35" s="54">
        <f t="shared" si="5"/>
        <v>0</v>
      </c>
      <c r="R35" s="54">
        <f t="shared" si="5"/>
        <v>0</v>
      </c>
      <c r="S35" s="54">
        <f t="shared" si="5"/>
        <v>0</v>
      </c>
      <c r="T35" s="54">
        <f t="shared" si="5"/>
        <v>0</v>
      </c>
      <c r="U35" s="54">
        <f t="shared" si="5"/>
        <v>0</v>
      </c>
      <c r="V35" s="54">
        <f t="shared" si="5"/>
        <v>0</v>
      </c>
      <c r="W35" s="54">
        <f t="shared" si="5"/>
        <v>0</v>
      </c>
      <c r="X35" s="54">
        <f t="shared" si="5"/>
        <v>0</v>
      </c>
    </row>
    <row r="36" spans="2:24" s="29" customFormat="1" ht="32.25" customHeight="1" x14ac:dyDescent="0.2">
      <c r="B36" s="55" t="s">
        <v>29</v>
      </c>
      <c r="C36" s="50"/>
      <c r="D36" s="56"/>
      <c r="E36" s="56"/>
      <c r="F36" s="56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</row>
    <row r="37" spans="2:24" s="29" customFormat="1" ht="32.25" customHeight="1" x14ac:dyDescent="0.2">
      <c r="B37" s="49" t="s">
        <v>30</v>
      </c>
      <c r="C37" s="50"/>
      <c r="D37" s="58">
        <f t="shared" ref="D37:X37" si="6">+D34+D35-D36</f>
        <v>874586.36138214276</v>
      </c>
      <c r="E37" s="58">
        <f t="shared" si="6"/>
        <v>2455015.7655874197</v>
      </c>
      <c r="F37" s="58">
        <f t="shared" si="6"/>
        <v>3312259.8170164865</v>
      </c>
      <c r="G37" s="58">
        <f t="shared" si="6"/>
        <v>4002957.4911326081</v>
      </c>
      <c r="H37" s="58">
        <f t="shared" si="6"/>
        <v>4072661.1562836589</v>
      </c>
      <c r="I37" s="58">
        <f t="shared" si="6"/>
        <v>4086145.3702829452</v>
      </c>
      <c r="J37" s="58">
        <f t="shared" si="6"/>
        <v>4084650.4158367282</v>
      </c>
      <c r="K37" s="58">
        <f t="shared" si="6"/>
        <v>4143803.532073535</v>
      </c>
      <c r="L37" s="58">
        <f t="shared" si="6"/>
        <v>4122214.0012889979</v>
      </c>
      <c r="M37" s="58">
        <f t="shared" si="6"/>
        <v>4133116.990444758</v>
      </c>
      <c r="N37" s="58">
        <f t="shared" si="6"/>
        <v>4190874.8511071438</v>
      </c>
      <c r="O37" s="58">
        <f t="shared" si="6"/>
        <v>4198479.5861799465</v>
      </c>
      <c r="P37" s="58">
        <f t="shared" si="6"/>
        <v>4215004.2611718606</v>
      </c>
      <c r="Q37" s="58">
        <f t="shared" si="6"/>
        <v>4299630.9547131415</v>
      </c>
      <c r="R37" s="58">
        <f t="shared" si="6"/>
        <v>4318621.5943568833</v>
      </c>
      <c r="S37" s="58">
        <f t="shared" si="6"/>
        <v>4288720.4381078538</v>
      </c>
      <c r="T37" s="58">
        <f t="shared" si="6"/>
        <v>4378360.8355455231</v>
      </c>
      <c r="U37" s="58">
        <f t="shared" si="6"/>
        <v>4395837.9510875316</v>
      </c>
      <c r="V37" s="58">
        <f t="shared" si="6"/>
        <v>4369855.7224847246</v>
      </c>
      <c r="W37" s="58">
        <f t="shared" si="6"/>
        <v>4471698.6260579526</v>
      </c>
      <c r="X37" s="58">
        <f t="shared" si="6"/>
        <v>4502660.8395332657</v>
      </c>
    </row>
    <row r="38" spans="2:24" s="16" customFormat="1" ht="14" x14ac:dyDescent="0.15"/>
    <row r="39" spans="2:24" s="16" customFormat="1" ht="20" customHeight="1" thickBot="1" x14ac:dyDescent="0.2">
      <c r="B39" s="59" t="s">
        <v>31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</row>
    <row r="40" spans="2:24" s="16" customFormat="1" ht="27.5" customHeight="1" thickTop="1" x14ac:dyDescent="0.15">
      <c r="D40" s="10">
        <v>2022</v>
      </c>
      <c r="E40" s="11">
        <v>2023</v>
      </c>
      <c r="F40" s="10">
        <v>2024</v>
      </c>
      <c r="G40" s="11">
        <v>2025</v>
      </c>
      <c r="H40" s="11">
        <v>2026</v>
      </c>
      <c r="I40" s="11">
        <v>2027</v>
      </c>
      <c r="J40" s="11">
        <v>2028</v>
      </c>
      <c r="K40" s="11">
        <v>2029</v>
      </c>
      <c r="L40" s="11">
        <v>2030</v>
      </c>
      <c r="M40" s="11">
        <v>2031</v>
      </c>
      <c r="N40" s="11">
        <v>2032</v>
      </c>
      <c r="O40" s="11">
        <v>2033</v>
      </c>
      <c r="P40" s="11">
        <v>2034</v>
      </c>
      <c r="Q40" s="11">
        <v>2035</v>
      </c>
      <c r="R40" s="11">
        <v>2036</v>
      </c>
      <c r="S40" s="11">
        <v>2037</v>
      </c>
      <c r="T40" s="11">
        <v>2038</v>
      </c>
      <c r="U40" s="11">
        <v>2039</v>
      </c>
      <c r="V40" s="11">
        <v>2040</v>
      </c>
      <c r="W40" s="11">
        <v>2041</v>
      </c>
      <c r="X40" s="11">
        <v>2042</v>
      </c>
    </row>
    <row r="41" spans="2:24" s="29" customFormat="1" ht="26.25" customHeight="1" x14ac:dyDescent="0.2">
      <c r="B41" s="61" t="s">
        <v>32</v>
      </c>
      <c r="C41" s="62"/>
      <c r="D41" s="63">
        <f t="shared" ref="D41:X41" si="7">+D37</f>
        <v>874586.36138214276</v>
      </c>
      <c r="E41" s="63">
        <f t="shared" si="7"/>
        <v>2455015.7655874197</v>
      </c>
      <c r="F41" s="63">
        <f t="shared" si="7"/>
        <v>3312259.8170164865</v>
      </c>
      <c r="G41" s="63">
        <f t="shared" si="7"/>
        <v>4002957.4911326081</v>
      </c>
      <c r="H41" s="63">
        <f t="shared" si="7"/>
        <v>4072661.1562836589</v>
      </c>
      <c r="I41" s="63">
        <f t="shared" si="7"/>
        <v>4086145.3702829452</v>
      </c>
      <c r="J41" s="63">
        <f t="shared" si="7"/>
        <v>4084650.4158367282</v>
      </c>
      <c r="K41" s="63">
        <f t="shared" si="7"/>
        <v>4143803.532073535</v>
      </c>
      <c r="L41" s="63">
        <f t="shared" si="7"/>
        <v>4122214.0012889979</v>
      </c>
      <c r="M41" s="63">
        <f t="shared" si="7"/>
        <v>4133116.990444758</v>
      </c>
      <c r="N41" s="63">
        <f t="shared" si="7"/>
        <v>4190874.8511071438</v>
      </c>
      <c r="O41" s="63">
        <f t="shared" si="7"/>
        <v>4198479.5861799465</v>
      </c>
      <c r="P41" s="63">
        <f t="shared" si="7"/>
        <v>4215004.2611718606</v>
      </c>
      <c r="Q41" s="63">
        <f t="shared" si="7"/>
        <v>4299630.9547131415</v>
      </c>
      <c r="R41" s="63">
        <f t="shared" si="7"/>
        <v>4318621.5943568833</v>
      </c>
      <c r="S41" s="63">
        <f t="shared" si="7"/>
        <v>4288720.4381078538</v>
      </c>
      <c r="T41" s="63">
        <f t="shared" si="7"/>
        <v>4378360.8355455231</v>
      </c>
      <c r="U41" s="63">
        <f t="shared" si="7"/>
        <v>4395837.9510875316</v>
      </c>
      <c r="V41" s="63">
        <f t="shared" si="7"/>
        <v>4369855.7224847246</v>
      </c>
      <c r="W41" s="63">
        <f t="shared" si="7"/>
        <v>4471698.6260579526</v>
      </c>
      <c r="X41" s="63">
        <f t="shared" si="7"/>
        <v>4502660.8395332657</v>
      </c>
    </row>
    <row r="42" spans="2:24" s="29" customFormat="1" ht="26.25" customHeight="1" x14ac:dyDescent="0.2">
      <c r="B42" s="61" t="s">
        <v>33</v>
      </c>
      <c r="C42" s="64"/>
      <c r="D42" s="65"/>
      <c r="E42" s="66">
        <f>+'[1]PEF Impianti'!D49</f>
        <v>2455015.7655874202</v>
      </c>
      <c r="F42" s="66">
        <f>+'[1]PEF Impianti'!E49</f>
        <v>3535222.7024458852</v>
      </c>
      <c r="G42" s="67">
        <f t="shared" ref="G42:X42" si="8">+F42</f>
        <v>3535222.7024458852</v>
      </c>
      <c r="H42" s="67">
        <f t="shared" si="8"/>
        <v>3535222.7024458852</v>
      </c>
      <c r="I42" s="67">
        <f t="shared" si="8"/>
        <v>3535222.7024458852</v>
      </c>
      <c r="J42" s="67">
        <f t="shared" si="8"/>
        <v>3535222.7024458852</v>
      </c>
      <c r="K42" s="67">
        <f t="shared" si="8"/>
        <v>3535222.7024458852</v>
      </c>
      <c r="L42" s="67">
        <f t="shared" si="8"/>
        <v>3535222.7024458852</v>
      </c>
      <c r="M42" s="67">
        <f t="shared" si="8"/>
        <v>3535222.7024458852</v>
      </c>
      <c r="N42" s="67">
        <f t="shared" si="8"/>
        <v>3535222.7024458852</v>
      </c>
      <c r="O42" s="67">
        <f t="shared" si="8"/>
        <v>3535222.7024458852</v>
      </c>
      <c r="P42" s="67">
        <f t="shared" si="8"/>
        <v>3535222.7024458852</v>
      </c>
      <c r="Q42" s="67">
        <f t="shared" si="8"/>
        <v>3535222.7024458852</v>
      </c>
      <c r="R42" s="67">
        <f t="shared" si="8"/>
        <v>3535222.7024458852</v>
      </c>
      <c r="S42" s="67">
        <f t="shared" si="8"/>
        <v>3535222.7024458852</v>
      </c>
      <c r="T42" s="67">
        <f t="shared" si="8"/>
        <v>3535222.7024458852</v>
      </c>
      <c r="U42" s="67">
        <f t="shared" si="8"/>
        <v>3535222.7024458852</v>
      </c>
      <c r="V42" s="67">
        <f t="shared" si="8"/>
        <v>3535222.7024458852</v>
      </c>
      <c r="W42" s="67">
        <f t="shared" si="8"/>
        <v>3535222.7024458852</v>
      </c>
      <c r="X42" s="67">
        <f t="shared" si="8"/>
        <v>3535222.7024458852</v>
      </c>
    </row>
    <row r="43" spans="2:24" s="29" customFormat="1" ht="26.25" customHeight="1" x14ac:dyDescent="0.2">
      <c r="B43" s="68" t="s">
        <v>34</v>
      </c>
      <c r="C43" s="69"/>
      <c r="D43" s="65"/>
      <c r="E43" s="70">
        <f t="shared" ref="E43:X43" si="9">+IFERROR(E41/E42,0)</f>
        <v>0.99999999999999978</v>
      </c>
      <c r="F43" s="70">
        <f t="shared" si="9"/>
        <v>0.93693102126914407</v>
      </c>
      <c r="G43" s="70">
        <f t="shared" si="9"/>
        <v>1.1323070222317579</v>
      </c>
      <c r="H43" s="70">
        <f t="shared" si="9"/>
        <v>1.1520239314671579</v>
      </c>
      <c r="I43" s="70">
        <f t="shared" si="9"/>
        <v>1.1558381788666094</v>
      </c>
      <c r="J43" s="70">
        <f t="shared" si="9"/>
        <v>1.1554153046739362</v>
      </c>
      <c r="K43" s="70">
        <f t="shared" si="9"/>
        <v>1.1721478053438037</v>
      </c>
      <c r="L43" s="70">
        <f t="shared" si="9"/>
        <v>1.1660408263493545</v>
      </c>
      <c r="M43" s="70">
        <f t="shared" si="9"/>
        <v>1.1691249288440053</v>
      </c>
      <c r="N43" s="70">
        <f t="shared" si="9"/>
        <v>1.1854627569028786</v>
      </c>
      <c r="O43" s="70">
        <f t="shared" si="9"/>
        <v>1.1876138901447932</v>
      </c>
      <c r="P43" s="70">
        <f t="shared" si="9"/>
        <v>1.1922881854814014</v>
      </c>
      <c r="Q43" s="70">
        <f t="shared" si="9"/>
        <v>1.2162263361056127</v>
      </c>
      <c r="R43" s="70">
        <f t="shared" si="9"/>
        <v>1.2215981729719585</v>
      </c>
      <c r="S43" s="70">
        <f t="shared" si="9"/>
        <v>1.2131401043392973</v>
      </c>
      <c r="T43" s="70">
        <f t="shared" si="9"/>
        <v>1.2384964694066665</v>
      </c>
      <c r="U43" s="70">
        <f t="shared" si="9"/>
        <v>1.2434401793262473</v>
      </c>
      <c r="V43" s="70">
        <f t="shared" si="9"/>
        <v>1.2360906483943399</v>
      </c>
      <c r="W43" s="70">
        <f t="shared" si="9"/>
        <v>1.2648987072198183</v>
      </c>
      <c r="X43" s="70">
        <f t="shared" si="9"/>
        <v>1.2736569145751546</v>
      </c>
    </row>
    <row r="44" spans="2:24" s="29" customFormat="1" ht="26.25" customHeight="1" x14ac:dyDescent="0.2">
      <c r="B44" s="68" t="s">
        <v>35</v>
      </c>
      <c r="C44" s="69"/>
      <c r="D44" s="65"/>
      <c r="E44" s="71">
        <v>1</v>
      </c>
      <c r="F44" s="71">
        <f t="shared" ref="F44:X44" si="10">+E52</f>
        <v>0.99999999999999978</v>
      </c>
      <c r="G44" s="71">
        <f t="shared" si="10"/>
        <v>0.93693102126914407</v>
      </c>
      <c r="H44" s="71">
        <f t="shared" si="10"/>
        <v>0.99033608948148522</v>
      </c>
      <c r="I44" s="71">
        <f t="shared" si="10"/>
        <v>1.0467852465819298</v>
      </c>
      <c r="J44" s="71">
        <f t="shared" si="10"/>
        <v>1.1064520056370997</v>
      </c>
      <c r="K44" s="71">
        <f t="shared" si="10"/>
        <v>1.1554153046739362</v>
      </c>
      <c r="L44" s="71">
        <f t="shared" si="10"/>
        <v>1.1721478053438037</v>
      </c>
      <c r="M44" s="71">
        <f t="shared" si="10"/>
        <v>1.1660408263493545</v>
      </c>
      <c r="N44" s="71">
        <f t="shared" si="10"/>
        <v>1.1691249288440053</v>
      </c>
      <c r="O44" s="71">
        <f t="shared" si="10"/>
        <v>1.1854627569028786</v>
      </c>
      <c r="P44" s="71">
        <f t="shared" si="10"/>
        <v>1.1876138901447932</v>
      </c>
      <c r="Q44" s="71">
        <f t="shared" si="10"/>
        <v>1.1922881854814014</v>
      </c>
      <c r="R44" s="71">
        <f t="shared" si="10"/>
        <v>1.2162263361056127</v>
      </c>
      <c r="S44" s="71">
        <f t="shared" si="10"/>
        <v>1.2215981729719585</v>
      </c>
      <c r="T44" s="71">
        <f t="shared" si="10"/>
        <v>1.2131401043392973</v>
      </c>
      <c r="U44" s="71">
        <f t="shared" si="10"/>
        <v>1.2384964694066665</v>
      </c>
      <c r="V44" s="71">
        <f t="shared" si="10"/>
        <v>1.2434401793262473</v>
      </c>
      <c r="W44" s="71">
        <f t="shared" si="10"/>
        <v>1.2360906483943399</v>
      </c>
      <c r="X44" s="71">
        <f t="shared" si="10"/>
        <v>1.2648987072198183</v>
      </c>
    </row>
    <row r="45" spans="2:24" s="16" customFormat="1" ht="17" customHeight="1" x14ac:dyDescent="0.15"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</row>
    <row r="46" spans="2:24" s="29" customFormat="1" ht="21.5" customHeight="1" x14ac:dyDescent="0.2">
      <c r="B46" s="68" t="s">
        <v>36</v>
      </c>
      <c r="C46" s="69"/>
      <c r="D46" s="65"/>
      <c r="E46" s="72">
        <f t="shared" ref="E46:X46" si="11">IFERROR(E43/E44,"")</f>
        <v>0.99999999999999978</v>
      </c>
      <c r="F46" s="72">
        <f t="shared" si="11"/>
        <v>0.93693102126914429</v>
      </c>
      <c r="G46" s="72">
        <f t="shared" si="11"/>
        <v>1.2085276253293036</v>
      </c>
      <c r="H46" s="72">
        <f t="shared" si="11"/>
        <v>1.1632656263898535</v>
      </c>
      <c r="I46" s="72">
        <f t="shared" si="11"/>
        <v>1.1041788969043749</v>
      </c>
      <c r="J46" s="72">
        <f t="shared" si="11"/>
        <v>1.0442525286116167</v>
      </c>
      <c r="K46" s="72">
        <f t="shared" si="11"/>
        <v>1.0144818063272838</v>
      </c>
      <c r="L46" s="72">
        <f t="shared" si="11"/>
        <v>0.99478992413191614</v>
      </c>
      <c r="M46" s="72">
        <f t="shared" si="11"/>
        <v>1.0026449352586622</v>
      </c>
      <c r="N46" s="72">
        <f t="shared" si="11"/>
        <v>1.0139744074014636</v>
      </c>
      <c r="O46" s="72">
        <f t="shared" si="11"/>
        <v>1.0018145936929597</v>
      </c>
      <c r="P46" s="72">
        <f t="shared" si="11"/>
        <v>1.0039358712249806</v>
      </c>
      <c r="Q46" s="72">
        <f t="shared" si="11"/>
        <v>1.0200774870670601</v>
      </c>
      <c r="R46" s="72">
        <f t="shared" si="11"/>
        <v>1.0044168068943045</v>
      </c>
      <c r="S46" s="72">
        <f t="shared" si="11"/>
        <v>0.99307622684791352</v>
      </c>
      <c r="T46" s="72">
        <f t="shared" si="11"/>
        <v>1.0209014317280185</v>
      </c>
      <c r="U46" s="72">
        <f t="shared" si="11"/>
        <v>1.003991702876593</v>
      </c>
      <c r="V46" s="72">
        <f t="shared" si="11"/>
        <v>0.99408935704820989</v>
      </c>
      <c r="W46" s="72">
        <f t="shared" si="11"/>
        <v>1.023305781710184</v>
      </c>
      <c r="X46" s="72">
        <f t="shared" si="11"/>
        <v>1.0069240385062819</v>
      </c>
    </row>
    <row r="47" spans="2:24" s="29" customFormat="1" ht="21.5" customHeight="1" x14ac:dyDescent="0.2"/>
    <row r="48" spans="2:24" s="29" customFormat="1" ht="24" customHeight="1" x14ac:dyDescent="0.2">
      <c r="B48" s="61" t="s">
        <v>37</v>
      </c>
      <c r="C48" s="64"/>
      <c r="D48" s="73">
        <v>1.7000000000000001E-2</v>
      </c>
      <c r="E48" s="74">
        <f t="shared" ref="E48:X48" si="12">+D48</f>
        <v>1.7000000000000001E-2</v>
      </c>
      <c r="F48" s="73">
        <f t="shared" si="12"/>
        <v>1.7000000000000001E-2</v>
      </c>
      <c r="G48" s="73">
        <f t="shared" si="12"/>
        <v>1.7000000000000001E-2</v>
      </c>
      <c r="H48" s="73">
        <f t="shared" si="12"/>
        <v>1.7000000000000001E-2</v>
      </c>
      <c r="I48" s="73">
        <f t="shared" si="12"/>
        <v>1.7000000000000001E-2</v>
      </c>
      <c r="J48" s="73">
        <f t="shared" si="12"/>
        <v>1.7000000000000001E-2</v>
      </c>
      <c r="K48" s="73">
        <f t="shared" si="12"/>
        <v>1.7000000000000001E-2</v>
      </c>
      <c r="L48" s="73">
        <f t="shared" si="12"/>
        <v>1.7000000000000001E-2</v>
      </c>
      <c r="M48" s="73">
        <f t="shared" si="12"/>
        <v>1.7000000000000001E-2</v>
      </c>
      <c r="N48" s="73">
        <f t="shared" si="12"/>
        <v>1.7000000000000001E-2</v>
      </c>
      <c r="O48" s="73">
        <f t="shared" si="12"/>
        <v>1.7000000000000001E-2</v>
      </c>
      <c r="P48" s="73">
        <f t="shared" si="12"/>
        <v>1.7000000000000001E-2</v>
      </c>
      <c r="Q48" s="73">
        <f t="shared" si="12"/>
        <v>1.7000000000000001E-2</v>
      </c>
      <c r="R48" s="73">
        <f t="shared" si="12"/>
        <v>1.7000000000000001E-2</v>
      </c>
      <c r="S48" s="73">
        <f t="shared" si="12"/>
        <v>1.7000000000000001E-2</v>
      </c>
      <c r="T48" s="73">
        <f t="shared" si="12"/>
        <v>1.7000000000000001E-2</v>
      </c>
      <c r="U48" s="73">
        <f t="shared" si="12"/>
        <v>1.7000000000000001E-2</v>
      </c>
      <c r="V48" s="73">
        <f t="shared" si="12"/>
        <v>1.7000000000000001E-2</v>
      </c>
      <c r="W48" s="73">
        <f t="shared" si="12"/>
        <v>1.7000000000000001E-2</v>
      </c>
      <c r="X48" s="73">
        <f t="shared" si="12"/>
        <v>1.7000000000000001E-2</v>
      </c>
    </row>
    <row r="49" spans="2:24" s="29" customFormat="1" ht="24" customHeight="1" x14ac:dyDescent="0.2">
      <c r="B49" s="61" t="s">
        <v>38</v>
      </c>
      <c r="C49" s="64"/>
      <c r="D49" s="75">
        <v>0.04</v>
      </c>
      <c r="E49" s="75">
        <v>0.04</v>
      </c>
      <c r="F49" s="75">
        <v>0.04</v>
      </c>
      <c r="G49" s="75">
        <v>0.04</v>
      </c>
      <c r="H49" s="75">
        <v>0.04</v>
      </c>
      <c r="I49" s="75">
        <v>0.04</v>
      </c>
      <c r="J49" s="75">
        <v>0.04</v>
      </c>
      <c r="K49" s="75">
        <v>0.04</v>
      </c>
      <c r="L49" s="75">
        <v>0.04</v>
      </c>
      <c r="M49" s="75">
        <v>0.04</v>
      </c>
      <c r="N49" s="75">
        <v>0.04</v>
      </c>
      <c r="O49" s="75">
        <v>0.04</v>
      </c>
      <c r="P49" s="75">
        <v>0.04</v>
      </c>
      <c r="Q49" s="75">
        <v>0.04</v>
      </c>
      <c r="R49" s="75">
        <v>0.04</v>
      </c>
      <c r="S49" s="75">
        <v>0.04</v>
      </c>
      <c r="T49" s="75">
        <v>0.04</v>
      </c>
      <c r="U49" s="75">
        <v>0.04</v>
      </c>
      <c r="V49" s="75">
        <v>0.04</v>
      </c>
      <c r="W49" s="75">
        <v>0.04</v>
      </c>
      <c r="X49" s="75">
        <v>0.04</v>
      </c>
    </row>
    <row r="50" spans="2:24" s="29" customFormat="1" ht="24" customHeight="1" x14ac:dyDescent="0.2">
      <c r="B50" s="76" t="s">
        <v>39</v>
      </c>
      <c r="C50" s="77"/>
      <c r="D50" s="78">
        <f t="shared" ref="D50:X50" si="13">+D48+D49</f>
        <v>5.7000000000000002E-2</v>
      </c>
      <c r="E50" s="78">
        <f t="shared" si="13"/>
        <v>5.7000000000000002E-2</v>
      </c>
      <c r="F50" s="78">
        <f t="shared" si="13"/>
        <v>5.7000000000000002E-2</v>
      </c>
      <c r="G50" s="78">
        <f t="shared" si="13"/>
        <v>5.7000000000000002E-2</v>
      </c>
      <c r="H50" s="78">
        <f t="shared" si="13"/>
        <v>5.7000000000000002E-2</v>
      </c>
      <c r="I50" s="78">
        <f t="shared" si="13"/>
        <v>5.7000000000000002E-2</v>
      </c>
      <c r="J50" s="78">
        <f t="shared" si="13"/>
        <v>5.7000000000000002E-2</v>
      </c>
      <c r="K50" s="78">
        <f t="shared" si="13"/>
        <v>5.7000000000000002E-2</v>
      </c>
      <c r="L50" s="78">
        <f t="shared" si="13"/>
        <v>5.7000000000000002E-2</v>
      </c>
      <c r="M50" s="78">
        <f t="shared" si="13"/>
        <v>5.7000000000000002E-2</v>
      </c>
      <c r="N50" s="78">
        <f t="shared" si="13"/>
        <v>5.7000000000000002E-2</v>
      </c>
      <c r="O50" s="78">
        <f t="shared" si="13"/>
        <v>5.7000000000000002E-2</v>
      </c>
      <c r="P50" s="78">
        <f t="shared" si="13"/>
        <v>5.7000000000000002E-2</v>
      </c>
      <c r="Q50" s="78">
        <f t="shared" si="13"/>
        <v>5.7000000000000002E-2</v>
      </c>
      <c r="R50" s="78">
        <f t="shared" si="13"/>
        <v>5.7000000000000002E-2</v>
      </c>
      <c r="S50" s="78">
        <f t="shared" si="13"/>
        <v>5.7000000000000002E-2</v>
      </c>
      <c r="T50" s="78">
        <f t="shared" si="13"/>
        <v>5.7000000000000002E-2</v>
      </c>
      <c r="U50" s="78">
        <f t="shared" si="13"/>
        <v>5.7000000000000002E-2</v>
      </c>
      <c r="V50" s="78">
        <f t="shared" si="13"/>
        <v>5.7000000000000002E-2</v>
      </c>
      <c r="W50" s="78">
        <f t="shared" si="13"/>
        <v>5.7000000000000002E-2</v>
      </c>
      <c r="X50" s="78">
        <f t="shared" si="13"/>
        <v>5.7000000000000002E-2</v>
      </c>
    </row>
    <row r="51" spans="2:24" s="29" customFormat="1" ht="24" customHeight="1" x14ac:dyDescent="0.2">
      <c r="B51" s="76" t="s">
        <v>40</v>
      </c>
      <c r="C51" s="79"/>
      <c r="D51" s="80">
        <f t="shared" ref="D51:X51" si="14">(1+D50)</f>
        <v>1.0569999999999999</v>
      </c>
      <c r="E51" s="80">
        <f t="shared" si="14"/>
        <v>1.0569999999999999</v>
      </c>
      <c r="F51" s="80">
        <f t="shared" si="14"/>
        <v>1.0569999999999999</v>
      </c>
      <c r="G51" s="80">
        <f t="shared" si="14"/>
        <v>1.0569999999999999</v>
      </c>
      <c r="H51" s="80">
        <f t="shared" si="14"/>
        <v>1.0569999999999999</v>
      </c>
      <c r="I51" s="80">
        <f t="shared" si="14"/>
        <v>1.0569999999999999</v>
      </c>
      <c r="J51" s="80">
        <f t="shared" si="14"/>
        <v>1.0569999999999999</v>
      </c>
      <c r="K51" s="80">
        <f t="shared" si="14"/>
        <v>1.0569999999999999</v>
      </c>
      <c r="L51" s="80">
        <f t="shared" si="14"/>
        <v>1.0569999999999999</v>
      </c>
      <c r="M51" s="80">
        <f t="shared" si="14"/>
        <v>1.0569999999999999</v>
      </c>
      <c r="N51" s="80">
        <f t="shared" si="14"/>
        <v>1.0569999999999999</v>
      </c>
      <c r="O51" s="80">
        <f t="shared" si="14"/>
        <v>1.0569999999999999</v>
      </c>
      <c r="P51" s="80">
        <f t="shared" si="14"/>
        <v>1.0569999999999999</v>
      </c>
      <c r="Q51" s="80">
        <f t="shared" si="14"/>
        <v>1.0569999999999999</v>
      </c>
      <c r="R51" s="80">
        <f t="shared" si="14"/>
        <v>1.0569999999999999</v>
      </c>
      <c r="S51" s="80">
        <f t="shared" si="14"/>
        <v>1.0569999999999999</v>
      </c>
      <c r="T51" s="80">
        <f t="shared" si="14"/>
        <v>1.0569999999999999</v>
      </c>
      <c r="U51" s="80">
        <f t="shared" si="14"/>
        <v>1.0569999999999999</v>
      </c>
      <c r="V51" s="80">
        <f t="shared" si="14"/>
        <v>1.0569999999999999</v>
      </c>
      <c r="W51" s="80">
        <f t="shared" si="14"/>
        <v>1.0569999999999999</v>
      </c>
      <c r="X51" s="80">
        <f t="shared" si="14"/>
        <v>1.0569999999999999</v>
      </c>
    </row>
    <row r="52" spans="2:24" s="81" customFormat="1" ht="21.5" customHeight="1" x14ac:dyDescent="0.2">
      <c r="B52" s="68" t="s">
        <v>41</v>
      </c>
      <c r="D52" s="82">
        <f t="shared" ref="D52:X52" si="15">MIN(D51*D44,D43)</f>
        <v>0</v>
      </c>
      <c r="E52" s="82">
        <f t="shared" si="15"/>
        <v>0.99999999999999978</v>
      </c>
      <c r="F52" s="82">
        <f t="shared" si="15"/>
        <v>0.93693102126914407</v>
      </c>
      <c r="G52" s="82">
        <f t="shared" si="15"/>
        <v>0.99033608948148522</v>
      </c>
      <c r="H52" s="82">
        <f t="shared" si="15"/>
        <v>1.0467852465819298</v>
      </c>
      <c r="I52" s="82">
        <f t="shared" si="15"/>
        <v>1.1064520056370997</v>
      </c>
      <c r="J52" s="82">
        <f t="shared" si="15"/>
        <v>1.1554153046739362</v>
      </c>
      <c r="K52" s="82">
        <f t="shared" si="15"/>
        <v>1.1721478053438037</v>
      </c>
      <c r="L52" s="82">
        <f t="shared" si="15"/>
        <v>1.1660408263493545</v>
      </c>
      <c r="M52" s="82">
        <f t="shared" si="15"/>
        <v>1.1691249288440053</v>
      </c>
      <c r="N52" s="82">
        <f t="shared" si="15"/>
        <v>1.1854627569028786</v>
      </c>
      <c r="O52" s="82">
        <f t="shared" si="15"/>
        <v>1.1876138901447932</v>
      </c>
      <c r="P52" s="82">
        <f t="shared" si="15"/>
        <v>1.1922881854814014</v>
      </c>
      <c r="Q52" s="82">
        <f t="shared" si="15"/>
        <v>1.2162263361056127</v>
      </c>
      <c r="R52" s="82">
        <f t="shared" si="15"/>
        <v>1.2215981729719585</v>
      </c>
      <c r="S52" s="82">
        <f t="shared" si="15"/>
        <v>1.2131401043392973</v>
      </c>
      <c r="T52" s="82">
        <f t="shared" si="15"/>
        <v>1.2384964694066665</v>
      </c>
      <c r="U52" s="82">
        <f t="shared" si="15"/>
        <v>1.2434401793262473</v>
      </c>
      <c r="V52" s="82">
        <f t="shared" si="15"/>
        <v>1.2360906483943399</v>
      </c>
      <c r="W52" s="82">
        <f t="shared" si="15"/>
        <v>1.2648987072198183</v>
      </c>
      <c r="X52" s="82">
        <f t="shared" si="15"/>
        <v>1.2736569145751546</v>
      </c>
    </row>
    <row r="53" spans="2:24" s="84" customFormat="1" ht="26" customHeight="1" x14ac:dyDescent="0.2">
      <c r="B53" s="83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</row>
    <row r="54" spans="2:24" s="81" customFormat="1" ht="27.75" customHeight="1" x14ac:dyDescent="0.2">
      <c r="B54" s="86" t="s">
        <v>42</v>
      </c>
      <c r="D54" s="65"/>
      <c r="E54" s="87">
        <f t="shared" ref="E54:X54" si="16">+MIN(E37,E42*E52)</f>
        <v>2455015.7655874197</v>
      </c>
      <c r="F54" s="87">
        <f t="shared" si="16"/>
        <v>3312259.8170164865</v>
      </c>
      <c r="G54" s="87">
        <f t="shared" si="16"/>
        <v>3501058.626586426</v>
      </c>
      <c r="H54" s="87">
        <f t="shared" si="16"/>
        <v>3700618.9683018522</v>
      </c>
      <c r="I54" s="87">
        <f t="shared" si="16"/>
        <v>3911554.2494950574</v>
      </c>
      <c r="J54" s="87">
        <f t="shared" si="16"/>
        <v>4084650.4158367282</v>
      </c>
      <c r="K54" s="87">
        <f t="shared" si="16"/>
        <v>4143803.532073535</v>
      </c>
      <c r="L54" s="87">
        <f t="shared" si="16"/>
        <v>4122214.0012889979</v>
      </c>
      <c r="M54" s="87">
        <f t="shared" si="16"/>
        <v>4133116.9904447575</v>
      </c>
      <c r="N54" s="87">
        <f t="shared" si="16"/>
        <v>4190874.8511071438</v>
      </c>
      <c r="O54" s="87">
        <f t="shared" si="16"/>
        <v>4198479.5861799465</v>
      </c>
      <c r="P54" s="87">
        <f t="shared" si="16"/>
        <v>4215004.2611718606</v>
      </c>
      <c r="Q54" s="87">
        <f t="shared" si="16"/>
        <v>4299630.9547131415</v>
      </c>
      <c r="R54" s="87">
        <f t="shared" si="16"/>
        <v>4318621.5943568833</v>
      </c>
      <c r="S54" s="87">
        <f t="shared" si="16"/>
        <v>4288720.4381078538</v>
      </c>
      <c r="T54" s="87">
        <f t="shared" si="16"/>
        <v>4378360.8355455231</v>
      </c>
      <c r="U54" s="87">
        <f t="shared" si="16"/>
        <v>4395837.9510875316</v>
      </c>
      <c r="V54" s="87">
        <f t="shared" si="16"/>
        <v>4369855.7224847246</v>
      </c>
      <c r="W54" s="87">
        <f t="shared" si="16"/>
        <v>4471698.6260579526</v>
      </c>
      <c r="X54" s="87">
        <f t="shared" si="16"/>
        <v>4502660.8395332657</v>
      </c>
    </row>
    <row r="55" spans="2:24" s="84" customFormat="1" ht="26" customHeight="1" x14ac:dyDescent="0.2">
      <c r="B55" s="83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</row>
    <row r="56" spans="2:24" s="84" customFormat="1" ht="26" customHeight="1" x14ac:dyDescent="0.2">
      <c r="B56" s="68" t="s">
        <v>43</v>
      </c>
      <c r="D56" s="65"/>
      <c r="E56" s="88">
        <f t="shared" ref="E56:X56" si="17">+E41-E54</f>
        <v>0</v>
      </c>
      <c r="F56" s="88">
        <f t="shared" si="17"/>
        <v>0</v>
      </c>
      <c r="G56" s="88">
        <f t="shared" si="17"/>
        <v>501898.8645461821</v>
      </c>
      <c r="H56" s="88">
        <f t="shared" si="17"/>
        <v>372042.1879818067</v>
      </c>
      <c r="I56" s="88">
        <f t="shared" si="17"/>
        <v>174591.12078788783</v>
      </c>
      <c r="J56" s="88">
        <f t="shared" si="17"/>
        <v>0</v>
      </c>
      <c r="K56" s="88">
        <f t="shared" si="17"/>
        <v>0</v>
      </c>
      <c r="L56" s="88">
        <f t="shared" si="17"/>
        <v>0</v>
      </c>
      <c r="M56" s="88">
        <f t="shared" si="17"/>
        <v>0</v>
      </c>
      <c r="N56" s="88">
        <f t="shared" si="17"/>
        <v>0</v>
      </c>
      <c r="O56" s="88">
        <f t="shared" si="17"/>
        <v>0</v>
      </c>
      <c r="P56" s="88">
        <f t="shared" si="17"/>
        <v>0</v>
      </c>
      <c r="Q56" s="88">
        <f t="shared" si="17"/>
        <v>0</v>
      </c>
      <c r="R56" s="88">
        <f t="shared" si="17"/>
        <v>0</v>
      </c>
      <c r="S56" s="88">
        <f t="shared" si="17"/>
        <v>0</v>
      </c>
      <c r="T56" s="88">
        <f t="shared" si="17"/>
        <v>0</v>
      </c>
      <c r="U56" s="88">
        <f t="shared" si="17"/>
        <v>0</v>
      </c>
      <c r="V56" s="88">
        <f t="shared" si="17"/>
        <v>0</v>
      </c>
      <c r="W56" s="88">
        <f t="shared" si="17"/>
        <v>0</v>
      </c>
      <c r="X56" s="88">
        <f t="shared" si="17"/>
        <v>0</v>
      </c>
    </row>
    <row r="57" spans="2:24" s="84" customFormat="1" ht="19.5" customHeight="1" x14ac:dyDescent="0.2">
      <c r="B57" s="89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</row>
    <row r="58" spans="2:24" s="84" customFormat="1" ht="23" customHeight="1" x14ac:dyDescent="0.2">
      <c r="B58" s="91"/>
      <c r="C58" s="92"/>
      <c r="D58" s="93" t="s">
        <v>44</v>
      </c>
      <c r="E58" s="93" t="s">
        <v>45</v>
      </c>
      <c r="F58" s="94" t="s">
        <v>46</v>
      </c>
      <c r="G58" s="93" t="s">
        <v>47</v>
      </c>
      <c r="H58" s="93" t="s">
        <v>48</v>
      </c>
      <c r="I58" s="93" t="s">
        <v>49</v>
      </c>
      <c r="J58" s="93" t="s">
        <v>50</v>
      </c>
      <c r="K58" s="93" t="s">
        <v>51</v>
      </c>
      <c r="L58" s="93" t="s">
        <v>52</v>
      </c>
      <c r="M58" s="93" t="s">
        <v>53</v>
      </c>
      <c r="N58" s="93" t="s">
        <v>54</v>
      </c>
      <c r="O58" s="93" t="s">
        <v>55</v>
      </c>
      <c r="P58" s="93" t="s">
        <v>56</v>
      </c>
      <c r="Q58" s="93" t="s">
        <v>57</v>
      </c>
      <c r="R58" s="93" t="s">
        <v>58</v>
      </c>
      <c r="S58" s="93" t="s">
        <v>59</v>
      </c>
      <c r="T58" s="93" t="s">
        <v>60</v>
      </c>
      <c r="U58" s="93" t="s">
        <v>61</v>
      </c>
      <c r="V58" s="93" t="s">
        <v>62</v>
      </c>
      <c r="W58" s="93" t="s">
        <v>63</v>
      </c>
      <c r="X58" s="93" t="s">
        <v>64</v>
      </c>
    </row>
    <row r="59" spans="2:24" s="84" customFormat="1" ht="33.75" customHeight="1" x14ac:dyDescent="0.15">
      <c r="B59" s="95" t="s">
        <v>65</v>
      </c>
      <c r="C59" s="92"/>
      <c r="D59" s="96"/>
      <c r="E59" s="97">
        <f>+E60</f>
        <v>0</v>
      </c>
      <c r="F59" s="97">
        <f>+SUM(F60:F61)</f>
        <v>0</v>
      </c>
      <c r="G59" s="98">
        <f t="shared" ref="G59:X59" si="18">+SUM(G60:G62)</f>
        <v>0</v>
      </c>
      <c r="H59" s="98">
        <f t="shared" si="18"/>
        <v>0</v>
      </c>
      <c r="I59" s="98">
        <f t="shared" si="18"/>
        <v>0</v>
      </c>
      <c r="J59" s="98">
        <f t="shared" si="18"/>
        <v>0</v>
      </c>
      <c r="K59" s="98">
        <f t="shared" si="18"/>
        <v>0</v>
      </c>
      <c r="L59" s="98">
        <f t="shared" si="18"/>
        <v>0</v>
      </c>
      <c r="M59" s="98">
        <f t="shared" si="18"/>
        <v>0</v>
      </c>
      <c r="N59" s="98">
        <f t="shared" si="18"/>
        <v>0</v>
      </c>
      <c r="O59" s="98">
        <f t="shared" si="18"/>
        <v>0</v>
      </c>
      <c r="P59" s="98">
        <f t="shared" si="18"/>
        <v>0</v>
      </c>
      <c r="Q59" s="98">
        <f t="shared" si="18"/>
        <v>0</v>
      </c>
      <c r="R59" s="98">
        <f t="shared" si="18"/>
        <v>0</v>
      </c>
      <c r="S59" s="98">
        <f t="shared" si="18"/>
        <v>0</v>
      </c>
      <c r="T59" s="98">
        <f t="shared" si="18"/>
        <v>0</v>
      </c>
      <c r="U59" s="98">
        <f t="shared" si="18"/>
        <v>0</v>
      </c>
      <c r="V59" s="98">
        <f t="shared" si="18"/>
        <v>0</v>
      </c>
      <c r="W59" s="98">
        <f t="shared" si="18"/>
        <v>0</v>
      </c>
      <c r="X59" s="98">
        <f t="shared" si="18"/>
        <v>0</v>
      </c>
    </row>
    <row r="60" spans="2:24" s="84" customFormat="1" ht="24.75" customHeight="1" x14ac:dyDescent="0.15">
      <c r="B60" s="99" t="s">
        <v>66</v>
      </c>
      <c r="C60" s="92"/>
      <c r="D60" s="100"/>
      <c r="E60" s="101"/>
      <c r="F60" s="101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</row>
    <row r="61" spans="2:24" s="84" customFormat="1" ht="24.75" customHeight="1" x14ac:dyDescent="0.15">
      <c r="B61" s="99" t="s">
        <v>67</v>
      </c>
      <c r="C61" s="92"/>
      <c r="D61" s="100"/>
      <c r="E61" s="103"/>
      <c r="F61" s="104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</row>
    <row r="62" spans="2:24" s="84" customFormat="1" ht="24.75" customHeight="1" x14ac:dyDescent="0.15">
      <c r="B62" s="99" t="s">
        <v>68</v>
      </c>
      <c r="C62" s="92"/>
      <c r="D62" s="106"/>
      <c r="E62" s="107"/>
      <c r="F62" s="108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</row>
    <row r="63" spans="2:24" x14ac:dyDescent="0.2"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</row>
    <row r="64" spans="2:24" ht="20" customHeight="1" x14ac:dyDescent="0.2">
      <c r="B64" s="111" t="s">
        <v>69</v>
      </c>
      <c r="C64" s="112"/>
      <c r="D64" s="113">
        <f t="shared" ref="D64:X64" si="19">MIN(D51*D44,D43)</f>
        <v>0</v>
      </c>
      <c r="E64" s="113">
        <f t="shared" si="19"/>
        <v>0.99999999999999978</v>
      </c>
      <c r="F64" s="113">
        <f t="shared" si="19"/>
        <v>0.93693102126914407</v>
      </c>
      <c r="G64" s="113">
        <f t="shared" si="19"/>
        <v>0.99033608948148522</v>
      </c>
      <c r="H64" s="113">
        <f t="shared" si="19"/>
        <v>1.0467852465819298</v>
      </c>
      <c r="I64" s="113">
        <f t="shared" si="19"/>
        <v>1.1064520056370997</v>
      </c>
      <c r="J64" s="113">
        <f t="shared" si="19"/>
        <v>1.1554153046739362</v>
      </c>
      <c r="K64" s="113">
        <f t="shared" si="19"/>
        <v>1.1721478053438037</v>
      </c>
      <c r="L64" s="113">
        <f t="shared" si="19"/>
        <v>1.1660408263493545</v>
      </c>
      <c r="M64" s="113">
        <f t="shared" si="19"/>
        <v>1.1691249288440053</v>
      </c>
      <c r="N64" s="113">
        <f t="shared" si="19"/>
        <v>1.1854627569028786</v>
      </c>
      <c r="O64" s="113">
        <f t="shared" si="19"/>
        <v>1.1876138901447932</v>
      </c>
      <c r="P64" s="113">
        <f t="shared" si="19"/>
        <v>1.1922881854814014</v>
      </c>
      <c r="Q64" s="113">
        <f t="shared" si="19"/>
        <v>1.2162263361056127</v>
      </c>
      <c r="R64" s="113">
        <f t="shared" si="19"/>
        <v>1.2215981729719585</v>
      </c>
      <c r="S64" s="113">
        <f t="shared" si="19"/>
        <v>1.2131401043392973</v>
      </c>
      <c r="T64" s="113">
        <f t="shared" si="19"/>
        <v>1.2384964694066665</v>
      </c>
      <c r="U64" s="113">
        <f t="shared" si="19"/>
        <v>1.2434401793262473</v>
      </c>
      <c r="V64" s="113">
        <f t="shared" si="19"/>
        <v>1.2360906483943399</v>
      </c>
      <c r="W64" s="113">
        <f t="shared" si="19"/>
        <v>1.2648987072198183</v>
      </c>
      <c r="X64" s="113">
        <f t="shared" si="19"/>
        <v>1.2736569145751546</v>
      </c>
    </row>
    <row r="65" spans="2:24" ht="20" customHeight="1" x14ac:dyDescent="0.2">
      <c r="B65" s="111" t="s">
        <v>70</v>
      </c>
      <c r="C65" s="112"/>
      <c r="D65" s="114">
        <f t="shared" ref="D65:X65" si="20">+MIN(D37,D42*D52)</f>
        <v>0</v>
      </c>
      <c r="E65" s="114">
        <f t="shared" si="20"/>
        <v>2455015.7655874197</v>
      </c>
      <c r="F65" s="114">
        <f t="shared" si="20"/>
        <v>3312259.8170164865</v>
      </c>
      <c r="G65" s="114">
        <f t="shared" si="20"/>
        <v>3501058.626586426</v>
      </c>
      <c r="H65" s="114">
        <f t="shared" si="20"/>
        <v>3700618.9683018522</v>
      </c>
      <c r="I65" s="114">
        <f t="shared" si="20"/>
        <v>3911554.2494950574</v>
      </c>
      <c r="J65" s="114">
        <f t="shared" si="20"/>
        <v>4084650.4158367282</v>
      </c>
      <c r="K65" s="114">
        <f t="shared" si="20"/>
        <v>4143803.532073535</v>
      </c>
      <c r="L65" s="114">
        <f t="shared" si="20"/>
        <v>4122214.0012889979</v>
      </c>
      <c r="M65" s="114">
        <f t="shared" si="20"/>
        <v>4133116.9904447575</v>
      </c>
      <c r="N65" s="114">
        <f t="shared" si="20"/>
        <v>4190874.8511071438</v>
      </c>
      <c r="O65" s="114">
        <f t="shared" si="20"/>
        <v>4198479.5861799465</v>
      </c>
      <c r="P65" s="114">
        <f t="shared" si="20"/>
        <v>4215004.2611718606</v>
      </c>
      <c r="Q65" s="114">
        <f t="shared" si="20"/>
        <v>4299630.9547131415</v>
      </c>
      <c r="R65" s="114">
        <f t="shared" si="20"/>
        <v>4318621.5943568833</v>
      </c>
      <c r="S65" s="114">
        <f t="shared" si="20"/>
        <v>4288720.4381078538</v>
      </c>
      <c r="T65" s="114">
        <f t="shared" si="20"/>
        <v>4378360.8355455231</v>
      </c>
      <c r="U65" s="114">
        <f t="shared" si="20"/>
        <v>4395837.9510875316</v>
      </c>
      <c r="V65" s="114">
        <f t="shared" si="20"/>
        <v>4369855.7224847246</v>
      </c>
      <c r="W65" s="114">
        <f t="shared" si="20"/>
        <v>4471698.6260579526</v>
      </c>
      <c r="X65" s="114">
        <f t="shared" si="20"/>
        <v>4502660.8395332657</v>
      </c>
    </row>
    <row r="66" spans="2:24" ht="21.75" customHeight="1" x14ac:dyDescent="0.2"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</row>
    <row r="67" spans="2:24" ht="21.75" customHeight="1" x14ac:dyDescent="0.2">
      <c r="B67" s="110"/>
      <c r="C67" s="110"/>
      <c r="D67" s="93" t="s">
        <v>44</v>
      </c>
      <c r="E67" s="93" t="s">
        <v>45</v>
      </c>
      <c r="F67" s="94" t="s">
        <v>46</v>
      </c>
      <c r="G67" s="93" t="s">
        <v>47</v>
      </c>
      <c r="H67" s="93" t="s">
        <v>48</v>
      </c>
      <c r="I67" s="93" t="s">
        <v>49</v>
      </c>
      <c r="J67" s="93" t="s">
        <v>50</v>
      </c>
      <c r="K67" s="93" t="s">
        <v>51</v>
      </c>
      <c r="L67" s="93" t="s">
        <v>52</v>
      </c>
      <c r="M67" s="93" t="s">
        <v>53</v>
      </c>
      <c r="N67" s="93" t="s">
        <v>54</v>
      </c>
      <c r="O67" s="93" t="s">
        <v>55</v>
      </c>
      <c r="P67" s="93" t="s">
        <v>56</v>
      </c>
      <c r="Q67" s="93" t="s">
        <v>57</v>
      </c>
      <c r="R67" s="93" t="s">
        <v>58</v>
      </c>
      <c r="S67" s="93" t="s">
        <v>59</v>
      </c>
      <c r="T67" s="93" t="s">
        <v>60</v>
      </c>
      <c r="U67" s="93" t="s">
        <v>61</v>
      </c>
      <c r="V67" s="93" t="s">
        <v>62</v>
      </c>
      <c r="W67" s="93" t="s">
        <v>63</v>
      </c>
      <c r="X67" s="93" t="s">
        <v>64</v>
      </c>
    </row>
    <row r="68" spans="2:24" s="29" customFormat="1" ht="24" customHeight="1" x14ac:dyDescent="0.2">
      <c r="B68" s="115" t="s">
        <v>71</v>
      </c>
      <c r="C68" s="116"/>
      <c r="D68" s="117">
        <f>+'[1]PEF Impianti'!C36</f>
        <v>25000</v>
      </c>
      <c r="E68" s="117">
        <f>+'[1]PEF Impianti'!D36</f>
        <v>25000</v>
      </c>
      <c r="F68" s="117">
        <f>+'[1]PEF Impianti'!E36</f>
        <v>36000</v>
      </c>
      <c r="G68" s="117">
        <f>+'[1]PEF Impianti'!F36</f>
        <v>36000</v>
      </c>
      <c r="H68" s="117">
        <f>+'[1]PEF Impianti'!G36</f>
        <v>36000</v>
      </c>
      <c r="I68" s="117">
        <f>+'[1]PEF Impianti'!H36</f>
        <v>36000</v>
      </c>
      <c r="J68" s="117">
        <f>+'[1]PEF Impianti'!I36</f>
        <v>36000</v>
      </c>
      <c r="K68" s="117">
        <f>+'[1]PEF Impianti'!J36</f>
        <v>36000</v>
      </c>
      <c r="L68" s="117">
        <f>+'[1]PEF Impianti'!K36</f>
        <v>36000</v>
      </c>
      <c r="M68" s="117">
        <f>+'[1]PEF Impianti'!L36</f>
        <v>36000</v>
      </c>
      <c r="N68" s="117">
        <f>+'[1]PEF Impianti'!M36</f>
        <v>36000</v>
      </c>
      <c r="O68" s="117">
        <f>+'[1]PEF Impianti'!N36</f>
        <v>36000</v>
      </c>
      <c r="P68" s="117">
        <f>+'[1]PEF Impianti'!O36</f>
        <v>36000</v>
      </c>
      <c r="Q68" s="117">
        <f>+'[1]PEF Impianti'!P36</f>
        <v>36000</v>
      </c>
      <c r="R68" s="117">
        <f>+'[1]PEF Impianti'!Q36</f>
        <v>36000</v>
      </c>
      <c r="S68" s="117">
        <f>+'[1]PEF Impianti'!R36</f>
        <v>36000</v>
      </c>
      <c r="T68" s="117">
        <f>+'[1]PEF Impianti'!S36</f>
        <v>36000</v>
      </c>
      <c r="U68" s="117">
        <f>+'[1]PEF Impianti'!T36</f>
        <v>36000</v>
      </c>
      <c r="V68" s="117">
        <f>+'[1]PEF Impianti'!U36</f>
        <v>36000</v>
      </c>
      <c r="W68" s="117">
        <f>+'[1]PEF Impianti'!V36</f>
        <v>36000</v>
      </c>
      <c r="X68" s="117">
        <f>+'[1]PEF Impianti'!W36</f>
        <v>36000</v>
      </c>
    </row>
    <row r="69" spans="2:24" ht="21.75" customHeight="1" x14ac:dyDescent="0.2"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</row>
    <row r="70" spans="2:24" ht="35.25" customHeight="1" x14ac:dyDescent="0.2">
      <c r="B70" s="118" t="s">
        <v>72</v>
      </c>
      <c r="C70" s="110"/>
      <c r="D70" s="110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0"/>
      <c r="V70" s="110"/>
      <c r="W70" s="110"/>
      <c r="X70" s="110"/>
    </row>
    <row r="71" spans="2:24" s="123" customFormat="1" ht="37.5" customHeight="1" x14ac:dyDescent="0.2">
      <c r="B71" s="120" t="s">
        <v>73</v>
      </c>
      <c r="C71" s="121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</row>
    <row r="72" spans="2:24" s="123" customFormat="1" ht="37.5" customHeight="1" x14ac:dyDescent="0.2">
      <c r="B72" s="124" t="s">
        <v>74</v>
      </c>
      <c r="C72" s="121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</row>
    <row r="73" spans="2:24" s="84" customFormat="1" ht="13.5" customHeight="1" x14ac:dyDescent="0.2">
      <c r="C73" s="92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</row>
    <row r="74" spans="2:24" s="84" customFormat="1" ht="27.75" customHeight="1" x14ac:dyDescent="0.2">
      <c r="B74" s="125" t="s">
        <v>75</v>
      </c>
      <c r="C74" s="92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</row>
    <row r="75" spans="2:24" s="84" customFormat="1" ht="27.75" customHeight="1" x14ac:dyDescent="0.2">
      <c r="B75" s="125" t="s">
        <v>76</v>
      </c>
      <c r="C75" s="92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</row>
    <row r="76" spans="2:24" x14ac:dyDescent="0.2">
      <c r="B76" s="128"/>
      <c r="C76" s="92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</row>
    <row r="77" spans="2:24" x14ac:dyDescent="0.2"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</row>
    <row r="78" spans="2:24" x14ac:dyDescent="0.2"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</row>
  </sheetData>
  <mergeCells count="3">
    <mergeCell ref="B1:G1"/>
    <mergeCell ref="D4:X4"/>
    <mergeCell ref="D5:X5"/>
  </mergeCells>
  <dataValidations count="3">
    <dataValidation type="custom" allowBlank="1" showInputMessage="1" showErrorMessage="1" error="il fattore può essere valorizzato nell'intervallo compreso tra 0% e 4%" sqref="D49:X49" xr:uid="{06E44203-3471-42B9-9DD1-193DF7877BF7}">
      <formula1>+AND(D49&lt;=4%,D49&gt;=0%)</formula1>
    </dataValidation>
    <dataValidation allowBlank="1" showInputMessage="1" showErrorMessage="1" prompt="L’anno di riferimento del fondo di ammortamento è il 2020. Nel caso di impianto parzialmente minimo e parzialmente integrato l'anno di riferimento è il 2017." sqref="D21:X21" xr:uid="{6FB8F526-FF63-4A21-B07C-E65618CD2823}"/>
    <dataValidation allowBlank="1" showInputMessage="1" showErrorMessage="1" prompt="Il time lag pari all'1% si applica agli investimenti realizzati successivamente al 31/12/2019. Nel caso di impianto parzialmente minimo e parzialmente integrato, il time lag si applica agli investimenti realizzati successivamente al 31/12/2017." sqref="D27:X27" xr:uid="{957F494A-615F-4E5F-8A23-9AE9D5B3BD48}"/>
  </dataValidations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ModPEF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Nicoletta Barabaschi</dc:creator>
  <cp:lastModifiedBy>Microsoft Office User</cp:lastModifiedBy>
  <dcterms:created xsi:type="dcterms:W3CDTF">2023-02-16T18:25:33Z</dcterms:created>
  <dcterms:modified xsi:type="dcterms:W3CDTF">2023-03-03T19:24:18Z</dcterms:modified>
</cp:coreProperties>
</file>